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Нефтиса\Управление по региональной политике и социальным вопросам\Тендеры\2026\КанБайкал\300926 ЭП 1\"/>
    </mc:Choice>
  </mc:AlternateContent>
  <xr:revisionPtr revIDLastSave="0" documentId="13_ncr:1_{C3CCCB5F-DFBA-4E1A-B32C-76C679DBF0AB}" xr6:coauthVersionLast="47" xr6:coauthVersionMax="47" xr10:uidLastSave="{00000000-0000-0000-0000-000000000000}"/>
  <bookViews>
    <workbookView xWindow="-110" yWindow="-110" windowWidth="25820" windowHeight="14020" tabRatio="786" xr2:uid="{00000000-000D-0000-FFFF-FFFF00000000}"/>
  </bookViews>
  <sheets>
    <sheet name="Свод к договору" sheetId="6" r:id="rId1"/>
    <sheet name="ФОТ" sheetId="9" r:id="rId2"/>
    <sheet name="Транспорт" sheetId="10" r:id="rId3"/>
    <sheet name="Накладные" sheetId="11" r:id="rId4"/>
  </sheets>
  <definedNames>
    <definedName name="_xlnm.Print_Area" localSheetId="3">Накладные!$A$1:$D$35</definedName>
    <definedName name="_xlnm.Print_Area" localSheetId="0">'Свод к договору'!$A$1:$J$28</definedName>
    <definedName name="_xlnm.Print_Area" localSheetId="2">Транспорт!$A$1:$L$19</definedName>
    <definedName name="_xlnm.Print_Area" localSheetId="1">ФОТ!$A$1:$J$33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11" l="1"/>
  <c r="D19" i="11"/>
  <c r="D20" i="11"/>
  <c r="D21" i="11"/>
  <c r="D22" i="11"/>
  <c r="D23" i="11"/>
  <c r="D24" i="11"/>
  <c r="D25" i="11"/>
  <c r="D26" i="11"/>
  <c r="H9" i="10"/>
  <c r="E9" i="9" l="1"/>
  <c r="I9" i="9" s="1"/>
  <c r="J9" i="9" s="1"/>
  <c r="D9" i="9"/>
  <c r="E11" i="9" l="1"/>
  <c r="E12" i="9"/>
  <c r="E13" i="9"/>
  <c r="E14" i="9"/>
  <c r="E15" i="9"/>
  <c r="E16" i="9"/>
  <c r="D27" i="11" l="1"/>
  <c r="D18" i="11"/>
  <c r="D17" i="11"/>
  <c r="D16" i="11"/>
  <c r="D15" i="11"/>
  <c r="D14" i="11"/>
  <c r="D13" i="11"/>
  <c r="D12" i="11"/>
  <c r="D11" i="11"/>
  <c r="D10" i="11"/>
  <c r="D9" i="11"/>
  <c r="D8" i="11"/>
  <c r="C11" i="10"/>
  <c r="H10" i="10"/>
  <c r="G10" i="10"/>
  <c r="G9" i="10"/>
  <c r="B17" i="9"/>
  <c r="D16" i="9"/>
  <c r="D15" i="9"/>
  <c r="D14" i="9"/>
  <c r="D13" i="9"/>
  <c r="D12" i="9"/>
  <c r="D11" i="9"/>
  <c r="I11" i="9" s="1"/>
  <c r="D28" i="11" l="1"/>
  <c r="G11" i="10"/>
  <c r="J11" i="9"/>
  <c r="H11" i="10"/>
  <c r="K10" i="10"/>
  <c r="L10" i="10" s="1"/>
  <c r="K9" i="10"/>
  <c r="I16" i="9" l="1"/>
  <c r="J16" i="9" s="1"/>
  <c r="I12" i="9"/>
  <c r="G8" i="6"/>
  <c r="G12" i="6"/>
  <c r="G9" i="6"/>
  <c r="G13" i="6"/>
  <c r="G10" i="6"/>
  <c r="G14" i="6"/>
  <c r="G11" i="6"/>
  <c r="I15" i="9"/>
  <c r="J15" i="9" s="1"/>
  <c r="I14" i="9"/>
  <c r="J14" i="9" s="1"/>
  <c r="G15" i="6"/>
  <c r="G16" i="6"/>
  <c r="G17" i="6"/>
  <c r="G19" i="6"/>
  <c r="G18" i="6"/>
  <c r="K11" i="10"/>
  <c r="L9" i="10"/>
  <c r="L11" i="10" s="1"/>
  <c r="I13" i="9"/>
  <c r="J13" i="9" s="1"/>
  <c r="J12" i="9" l="1"/>
  <c r="J18" i="9" s="1"/>
  <c r="I18" i="9"/>
  <c r="J19" i="9" s="1"/>
  <c r="D9" i="6"/>
  <c r="D13" i="6"/>
  <c r="D12" i="6"/>
  <c r="D10" i="6"/>
  <c r="D14" i="6"/>
  <c r="D8" i="6"/>
  <c r="D11" i="6"/>
  <c r="D18" i="6"/>
  <c r="D16" i="6"/>
  <c r="D17" i="6"/>
  <c r="D15" i="6"/>
  <c r="D19" i="6"/>
  <c r="J22" i="9" l="1"/>
  <c r="C11" i="6" s="1"/>
  <c r="J20" i="9"/>
  <c r="C19" i="6"/>
  <c r="C16" i="6"/>
  <c r="C10" i="6"/>
  <c r="C9" i="6"/>
  <c r="C8" i="6"/>
  <c r="F8" i="6" s="1"/>
  <c r="H8" i="6" s="1"/>
  <c r="I8" i="6" s="1"/>
  <c r="J8" i="6" s="1"/>
  <c r="C15" i="6"/>
  <c r="C18" i="6"/>
  <c r="C14" i="6"/>
  <c r="C17" i="6"/>
  <c r="C12" i="6"/>
  <c r="E20" i="6"/>
  <c r="C13" i="6" l="1"/>
  <c r="G20" i="6"/>
  <c r="D20" i="6" l="1"/>
  <c r="F18" i="6" l="1"/>
  <c r="H18" i="6" s="1"/>
  <c r="I18" i="6" s="1"/>
  <c r="J18" i="6" s="1"/>
  <c r="F14" i="6"/>
  <c r="H14" i="6" s="1"/>
  <c r="I14" i="6" s="1"/>
  <c r="J14" i="6" s="1"/>
  <c r="F10" i="6"/>
  <c r="H10" i="6" s="1"/>
  <c r="I10" i="6" s="1"/>
  <c r="J10" i="6" s="1"/>
  <c r="F19" i="6"/>
  <c r="H19" i="6" s="1"/>
  <c r="I19" i="6" s="1"/>
  <c r="J19" i="6" s="1"/>
  <c r="F15" i="6"/>
  <c r="H15" i="6" s="1"/>
  <c r="I15" i="6" s="1"/>
  <c r="J15" i="6" s="1"/>
  <c r="F11" i="6"/>
  <c r="H11" i="6" s="1"/>
  <c r="I11" i="6" s="1"/>
  <c r="J11" i="6" s="1"/>
  <c r="F16" i="6"/>
  <c r="H16" i="6" s="1"/>
  <c r="I16" i="6" s="1"/>
  <c r="J16" i="6" s="1"/>
  <c r="F12" i="6"/>
  <c r="H12" i="6" s="1"/>
  <c r="I12" i="6" s="1"/>
  <c r="J12" i="6" s="1"/>
  <c r="F9" i="6"/>
  <c r="H9" i="6" s="1"/>
  <c r="I9" i="6" s="1"/>
  <c r="J9" i="6" s="1"/>
  <c r="F17" i="6"/>
  <c r="H17" i="6" s="1"/>
  <c r="I17" i="6" s="1"/>
  <c r="J17" i="6" s="1"/>
  <c r="F13" i="6"/>
  <c r="H13" i="6" s="1"/>
  <c r="I13" i="6" s="1"/>
  <c r="J13" i="6" s="1"/>
  <c r="F20" i="6" l="1"/>
  <c r="C20" i="6"/>
  <c r="I20" i="6" l="1"/>
  <c r="H20" i="6"/>
  <c r="J20" i="6" l="1"/>
</calcChain>
</file>

<file path=xl/sharedStrings.xml><?xml version="1.0" encoding="utf-8"?>
<sst xmlns="http://schemas.openxmlformats.org/spreadsheetml/2006/main" count="97" uniqueCount="86">
  <si>
    <t>Профессия</t>
  </si>
  <si>
    <t xml:space="preserve"> </t>
  </si>
  <si>
    <t>Кол-во штат.ед.</t>
  </si>
  <si>
    <t xml:space="preserve">Оклад (тарифная ставка), руб. </t>
  </si>
  <si>
    <t>р/к 70%</t>
  </si>
  <si>
    <t>сев/к 50 %</t>
  </si>
  <si>
    <t>ФЗП за мес.</t>
  </si>
  <si>
    <t>Инженер РЗиА</t>
  </si>
  <si>
    <t>№ п/п</t>
  </si>
  <si>
    <t>Статьи</t>
  </si>
  <si>
    <t>в руб. без НДС в год</t>
  </si>
  <si>
    <t>в руб. без НДС в мес.</t>
  </si>
  <si>
    <t>№ пп</t>
  </si>
  <si>
    <t>Период</t>
  </si>
  <si>
    <t>Транспортные затраты</t>
  </si>
  <si>
    <t>Итого прямых затрат</t>
  </si>
  <si>
    <t xml:space="preserve">Накладные расходы </t>
  </si>
  <si>
    <t>Итого затрат</t>
  </si>
  <si>
    <t>Марка а/м</t>
  </si>
  <si>
    <t>К-во ед.</t>
  </si>
  <si>
    <t>руб.</t>
  </si>
  <si>
    <t>Расходы на ФОТ</t>
  </si>
  <si>
    <t>Материалы*</t>
  </si>
  <si>
    <t>Режим работы</t>
  </si>
  <si>
    <t>Среднесуточный пробег, км.</t>
  </si>
  <si>
    <t>Кол-во раб. дней в году</t>
  </si>
  <si>
    <t>Пробег в год</t>
  </si>
  <si>
    <t>Время в наряде</t>
  </si>
  <si>
    <t>Тариф в руб. без НДС</t>
  </si>
  <si>
    <t>Сумма в руб. без НДС в год</t>
  </si>
  <si>
    <t>Сумма в руб. без НДС в мес.</t>
  </si>
  <si>
    <t>час.</t>
  </si>
  <si>
    <t>км.</t>
  </si>
  <si>
    <t>дн.</t>
  </si>
  <si>
    <t>м/час.</t>
  </si>
  <si>
    <t>Мастер по РОЭ</t>
  </si>
  <si>
    <t>Электромонтер по РОЭ 5 разряда</t>
  </si>
  <si>
    <t>ФЗП в год</t>
  </si>
  <si>
    <t>Итого заработная плата производственного персонала</t>
  </si>
  <si>
    <t>Итого без НДС</t>
  </si>
  <si>
    <t>Диспетчер ОДС</t>
  </si>
  <si>
    <t>11ч.</t>
  </si>
  <si>
    <t>22ч.</t>
  </si>
  <si>
    <t xml:space="preserve">Расшифровка затрат на автотранспорт </t>
  </si>
  <si>
    <t>Начальник участка ЭЭО</t>
  </si>
  <si>
    <t>Премии производственного персонала годовая</t>
  </si>
  <si>
    <t>Отпускные и компенсации за отпуск (резерв на оплату отпусков)</t>
  </si>
  <si>
    <t>Обязательное социальное страхование</t>
  </si>
  <si>
    <t>Расходы на подготовку кадров (аттестация, сертификация, допуски, обучение по ОТ и ТБ и т.п.)</t>
  </si>
  <si>
    <t>Затраты на спецодежду</t>
  </si>
  <si>
    <t>Бытовые и коммунальные расходы (вода хозяйственная, вода питьевая, прачечная и пр.)</t>
  </si>
  <si>
    <t>Медицинские услуги</t>
  </si>
  <si>
    <t>Услуги связи</t>
  </si>
  <si>
    <t>Инструменты и инвентарь</t>
  </si>
  <si>
    <t>Канцелярские товары (расходные материалы к оргтехнике )</t>
  </si>
  <si>
    <t>Оргтехника</t>
  </si>
  <si>
    <t>Страхование общепроизводственных активов</t>
  </si>
  <si>
    <t>Амортизация производственных активов (вагон-дома, оборудование)</t>
  </si>
  <si>
    <t>Услуги по охране труда и окружающей среды. Утилизация отходов по классам опасности</t>
  </si>
  <si>
    <t>ИТОГО кол-во персонала (без учёта совмещаемой должности)</t>
  </si>
  <si>
    <t>Итого расходы по ФОТ</t>
  </si>
  <si>
    <t>Рентабельность 10%</t>
  </si>
  <si>
    <t>Свод затрат на выполнение работ</t>
  </si>
  <si>
    <t>ИТОГО:</t>
  </si>
  <si>
    <t>Исполнитель:</t>
  </si>
  <si>
    <t>* Принято для расчёта стоимости, не подлежит изменению.</t>
  </si>
  <si>
    <t>Персонал рабочих специальностей и ИТР Западно-Малобалыкского м/р</t>
  </si>
  <si>
    <r>
      <t xml:space="preserve">Расшифровка накладных расходов, </t>
    </r>
    <r>
      <rPr>
        <b/>
        <sz val="14"/>
        <color rgb="FFFF0000"/>
        <rFont val="Times New Roman"/>
        <family val="1"/>
        <charset val="204"/>
      </rPr>
      <t>ОБРАЗЕЦ</t>
    </r>
  </si>
  <si>
    <t>премия ХХ %</t>
  </si>
  <si>
    <t>Доплата за вахтовый метод работы ХХ%</t>
  </si>
  <si>
    <t xml:space="preserve">Доплата за работу в ночное время ХХ% </t>
  </si>
  <si>
    <t>Специалист ОТиПБ ООС</t>
  </si>
  <si>
    <t>ИТОГО с 01.01.2027 г. по 31.12.2027 г.</t>
  </si>
  <si>
    <t>ХХ - определяется претендентом в соответствии с ЛНА</t>
  </si>
  <si>
    <t>Перечень и количество персонала являются ориентировочными и необходимы исключительно для расчёта</t>
  </si>
  <si>
    <t>Расшифровка заработной платы*</t>
  </si>
  <si>
    <t>Водитель автомобиля (совмещение должностей 4 по 0,5 ставки)**</t>
  </si>
  <si>
    <t>** Совмещение должностей возможно исключить при наличии привлекаемого транспорта сторонней организацией</t>
  </si>
  <si>
    <t>Автотранспорт повышеной проходимости (наименование)</t>
  </si>
  <si>
    <t>* Форма является ориентировочной, претендент на своё усмотрение вправе вносить корректировки как по форме расчёта, так и по количеству/составу персонала, за исключением случаем уменьшения количества Эксплуатационного персонала. Расчёт ФОТ производить в соответствии с ТК РФ.</t>
  </si>
  <si>
    <t>ИТОГО по Западно-Малобалыкскому м/р</t>
  </si>
  <si>
    <t>Услуги электролаборатории</t>
  </si>
  <si>
    <t>Приложение 3.1</t>
  </si>
  <si>
    <t>Приложение 3.1.1</t>
  </si>
  <si>
    <t>Приложение 3.1.3</t>
  </si>
  <si>
    <t>Приложение 3.1.2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</si>
</sst>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₽_-;\-* #,##0.00\ _₽_-;_-* &quot;-&quot;??\ _₽_-;_-@_-"/>
    <numFmt numFmtId="165" formatCode="_-* #,##0.00_р_._-;\-* #,##0.00_р_._-;_-* &quot;-&quot;??_р_._-;_-@_-"/>
    <numFmt numFmtId="166" formatCode="[$-419]mmmm\ yyyy;@"/>
    <numFmt numFmtId="167" formatCode="0.0"/>
    <numFmt numFmtId="168" formatCode="[$$-409]\ #,##0"/>
    <numFmt numFmtId="169" formatCode="\ #,##0&quot;р.&quot;\ "/>
    <numFmt numFmtId="170" formatCode="\ &quot;$&quot;#,##0.00\ ;\ &quot;$&quot;#,##0.00\ "/>
    <numFmt numFmtId="171" formatCode="d\-mmm\-yy"/>
    <numFmt numFmtId="172" formatCode="\ #,##0.00&quot;р.&quot;\ "/>
    <numFmt numFmtId="173" formatCode="#,##0.0000"/>
    <numFmt numFmtId="174" formatCode="#\ ?\/\50"/>
    <numFmt numFmtId="175" formatCode="#,##0.00;#,##0.00"/>
    <numFmt numFmtId="176" formatCode="_(* #,##0.00_);_(* \(#,##0.00\);_(* &quot;-&quot;??_);_(@_)"/>
    <numFmt numFmtId="177" formatCode="d\-mmm"/>
  </numFmts>
  <fonts count="7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i/>
      <u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Helv"/>
    </font>
    <font>
      <sz val="10"/>
      <name val="Helv"/>
      <charset val="204"/>
    </font>
    <font>
      <sz val="10"/>
      <name val="Helv"/>
    </font>
    <font>
      <sz val="10"/>
      <color indexed="8"/>
      <name val="Tms Rmn"/>
    </font>
    <font>
      <sz val="11"/>
      <color indexed="8"/>
      <name val="Calibri"/>
      <family val="2"/>
      <charset val="204"/>
    </font>
    <font>
      <sz val="11"/>
      <color indexed="14"/>
      <name val="Calibri"/>
      <family val="2"/>
      <charset val="204"/>
    </font>
    <font>
      <b/>
      <u/>
      <sz val="10"/>
      <color indexed="32"/>
      <name val="Arial Cyr"/>
      <charset val="204"/>
    </font>
    <font>
      <i/>
      <sz val="10"/>
      <color indexed="23"/>
      <name val="Tahoma"/>
      <family val="2"/>
      <charset val="204"/>
    </font>
    <font>
      <b/>
      <sz val="14"/>
      <color indexed="32"/>
      <name val="Tahoma"/>
      <family val="2"/>
      <charset val="204"/>
    </font>
    <font>
      <b/>
      <sz val="12"/>
      <color indexed="21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2"/>
      <color indexed="9"/>
      <name val="Arial Cyr"/>
      <charset val="204"/>
    </font>
    <font>
      <b/>
      <sz val="11"/>
      <color indexed="32"/>
      <name val="Arial Cyr"/>
      <charset val="204"/>
    </font>
    <font>
      <sz val="10"/>
      <color indexed="8"/>
      <name val="Arial Cyr"/>
      <charset val="204"/>
    </font>
    <font>
      <sz val="8"/>
      <color indexed="8"/>
      <name val="TimesET"/>
    </font>
    <font>
      <b/>
      <sz val="11"/>
      <color indexed="8"/>
      <name val="Helv"/>
    </font>
    <font>
      <sz val="10"/>
      <color indexed="8"/>
      <name val="MS Sans Serif"/>
      <family val="2"/>
      <charset val="204"/>
    </font>
    <font>
      <sz val="12"/>
      <color indexed="8"/>
      <name val="宋体"/>
    </font>
    <font>
      <sz val="10"/>
      <color indexed="8"/>
      <name val="Arial CE"/>
      <charset val="238"/>
    </font>
    <font>
      <b/>
      <sz val="8"/>
      <color indexed="8"/>
      <name val="Arial Cyr"/>
      <charset val="204"/>
    </font>
    <font>
      <sz val="9"/>
      <color indexed="8"/>
      <name val="Arial"/>
      <family val="2"/>
      <charset val="204"/>
    </font>
    <font>
      <sz val="10"/>
      <color indexed="8"/>
      <name val="Frutiger 45"/>
    </font>
    <font>
      <sz val="8"/>
      <color indexed="8"/>
      <name val="Pragmatica"/>
    </font>
    <font>
      <sz val="11"/>
      <color indexed="21"/>
      <name val="Calibri"/>
      <family val="2"/>
      <charset val="204"/>
    </font>
    <font>
      <b/>
      <sz val="11"/>
      <color indexed="20"/>
      <name val="Calibri"/>
      <family val="2"/>
      <charset val="204"/>
    </font>
    <font>
      <b/>
      <sz val="11"/>
      <color indexed="40"/>
      <name val="Calibri"/>
      <family val="2"/>
      <charset val="204"/>
    </font>
    <font>
      <u/>
      <sz val="7"/>
      <color indexed="39"/>
      <name val="Arial"/>
      <family val="2"/>
      <charset val="204"/>
    </font>
    <font>
      <b/>
      <sz val="15"/>
      <color indexed="21"/>
      <name val="Calibri"/>
      <family val="2"/>
      <charset val="204"/>
    </font>
    <font>
      <b/>
      <sz val="13"/>
      <color indexed="21"/>
      <name val="Calibri"/>
      <family val="2"/>
      <charset val="204"/>
    </font>
    <font>
      <b/>
      <sz val="11"/>
      <color indexed="21"/>
      <name val="Calibri"/>
      <family val="2"/>
      <charset val="204"/>
    </font>
    <font>
      <b/>
      <sz val="11"/>
      <color indexed="14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8"/>
      <color indexed="21"/>
      <name val="Cambria"/>
      <family val="1"/>
      <charset val="204"/>
    </font>
    <font>
      <sz val="11"/>
      <color indexed="41"/>
      <name val="Calibri"/>
      <family val="2"/>
      <charset val="204"/>
    </font>
    <font>
      <sz val="11"/>
      <color indexed="36"/>
      <name val="Calibri"/>
      <family val="2"/>
      <charset val="204"/>
    </font>
    <font>
      <sz val="11"/>
      <color indexed="40"/>
      <name val="Calibri"/>
      <family val="2"/>
      <charset val="204"/>
    </font>
    <font>
      <sz val="11"/>
      <color indexed="11"/>
      <name val="Calibri"/>
      <family val="2"/>
      <charset val="204"/>
    </font>
    <font>
      <sz val="11"/>
      <color indexed="12"/>
      <name val="Calibri"/>
      <family val="2"/>
      <charset val="204"/>
    </font>
    <font>
      <sz val="12"/>
      <color indexed="8"/>
      <name val="Times New Roman Cyr"/>
      <charset val="204"/>
    </font>
    <font>
      <sz val="11"/>
      <color indexed="8"/>
      <name val="ＭＳ Ｐゴシック"/>
    </font>
    <font>
      <b/>
      <sz val="14"/>
      <color rgb="FFFF0000"/>
      <name val="Times New Roman"/>
      <family val="1"/>
      <charset val="204"/>
    </font>
    <font>
      <b/>
      <sz val="13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14"/>
        <bgColor indexed="31"/>
      </patternFill>
    </fill>
    <fill>
      <patternFill patternType="solid">
        <fgColor indexed="65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42"/>
        <bgColor indexed="31"/>
      </patternFill>
    </fill>
    <fill>
      <patternFill patternType="solid">
        <fgColor indexed="44"/>
        <bgColor indexed="45"/>
      </patternFill>
    </fill>
    <fill>
      <patternFill patternType="solid">
        <fgColor indexed="1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41"/>
      </patternFill>
    </fill>
    <fill>
      <patternFill patternType="solid">
        <fgColor indexed="46"/>
        <bgColor indexed="38"/>
      </patternFill>
    </fill>
    <fill>
      <patternFill patternType="solid">
        <fgColor indexed="47"/>
        <bgColor indexed="23"/>
      </patternFill>
    </fill>
    <fill>
      <patternFill patternType="solid">
        <fgColor indexed="48"/>
        <bgColor indexed="40"/>
      </patternFill>
    </fill>
    <fill>
      <patternFill patternType="solid">
        <fgColor indexed="49"/>
        <bgColor indexed="23"/>
      </patternFill>
    </fill>
    <fill>
      <patternFill patternType="solid">
        <fgColor indexed="50"/>
        <bgColor indexed="26"/>
      </patternFill>
    </fill>
    <fill>
      <patternFill patternType="solid">
        <fgColor indexed="51"/>
        <bgColor indexed="29"/>
      </patternFill>
    </fill>
    <fill>
      <patternFill patternType="solid">
        <fgColor indexed="52"/>
        <bgColor indexed="27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14"/>
      </bottom>
      <diagonal/>
    </border>
    <border>
      <left/>
      <right/>
      <top style="thin">
        <color indexed="32"/>
      </top>
      <bottom style="thin">
        <color indexed="32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/>
      <top/>
      <bottom style="thick">
        <color indexed="14"/>
      </bottom>
      <diagonal/>
    </border>
    <border>
      <left/>
      <right/>
      <top style="thin">
        <color indexed="44"/>
      </top>
      <bottom style="double">
        <color indexed="44"/>
      </bottom>
      <diagonal/>
    </border>
    <border>
      <left style="double">
        <color indexed="20"/>
      </left>
      <right style="double">
        <color indexed="20"/>
      </right>
      <top style="double">
        <color indexed="20"/>
      </top>
      <bottom style="double">
        <color indexed="20"/>
      </bottom>
      <diagonal/>
    </border>
    <border>
      <left/>
      <right/>
      <top/>
      <bottom style="double">
        <color indexed="4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55">
    <xf numFmtId="0" fontId="0" fillId="0" borderId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5" borderId="2" applyNumberFormat="0" applyAlignment="0" applyProtection="0"/>
    <xf numFmtId="0" fontId="6" fillId="5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0" borderId="7" applyNumberFormat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25" fillId="0" borderId="0"/>
    <xf numFmtId="0" fontId="22" fillId="0" borderId="0"/>
    <xf numFmtId="0" fontId="20" fillId="0" borderId="0"/>
    <xf numFmtId="0" fontId="14" fillId="13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165" fontId="24" fillId="0" borderId="0" applyFont="0" applyFill="0" applyBorder="0" applyAlignment="0" applyProtection="0"/>
    <xf numFmtId="0" fontId="18" fillId="4" borderId="0" applyNumberFormat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0" fontId="2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3" borderId="8" applyNumberFormat="0" applyFont="0" applyAlignment="0" applyProtection="0"/>
    <xf numFmtId="168" fontId="32" fillId="0" borderId="0"/>
    <xf numFmtId="168" fontId="33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5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6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6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4" fillId="0" borderId="0"/>
    <xf numFmtId="168" fontId="37" fillId="0" borderId="0"/>
    <xf numFmtId="168" fontId="38" fillId="18" borderId="0">
      <alignment horizontal="left"/>
    </xf>
    <xf numFmtId="168" fontId="38" fillId="19" borderId="0">
      <alignment horizontal="left"/>
    </xf>
    <xf numFmtId="168" fontId="38" fillId="3" borderId="0">
      <alignment horizontal="left"/>
    </xf>
    <xf numFmtId="168" fontId="38" fillId="18" borderId="0">
      <alignment horizontal="left"/>
    </xf>
    <xf numFmtId="168" fontId="38" fillId="20" borderId="0">
      <alignment horizontal="left"/>
    </xf>
    <xf numFmtId="168" fontId="38" fillId="19" borderId="0">
      <alignment horizontal="left"/>
    </xf>
    <xf numFmtId="168" fontId="38" fillId="18" borderId="0">
      <alignment horizontal="left"/>
    </xf>
    <xf numFmtId="168" fontId="38" fillId="19" borderId="0">
      <alignment horizontal="left"/>
    </xf>
    <xf numFmtId="168" fontId="38" fillId="3" borderId="0">
      <alignment horizontal="left"/>
    </xf>
    <xf numFmtId="168" fontId="38" fillId="18" borderId="0">
      <alignment horizontal="left"/>
    </xf>
    <xf numFmtId="168" fontId="38" fillId="21" borderId="0">
      <alignment horizontal="left"/>
    </xf>
    <xf numFmtId="168" fontId="38" fillId="6" borderId="0">
      <alignment horizontal="left"/>
    </xf>
    <xf numFmtId="168" fontId="39" fillId="22" borderId="0">
      <alignment horizontal="left"/>
    </xf>
    <xf numFmtId="168" fontId="39" fillId="19" borderId="0">
      <alignment horizontal="left"/>
    </xf>
    <xf numFmtId="168" fontId="39" fillId="3" borderId="0">
      <alignment horizontal="left"/>
    </xf>
    <xf numFmtId="168" fontId="39" fillId="18" borderId="0">
      <alignment horizontal="left"/>
    </xf>
    <xf numFmtId="168" fontId="39" fillId="22" borderId="0">
      <alignment horizontal="left"/>
    </xf>
    <xf numFmtId="168" fontId="39" fillId="6" borderId="0">
      <alignment horizontal="left"/>
    </xf>
    <xf numFmtId="168" fontId="40" fillId="0" borderId="0">
      <alignment horizontal="left"/>
    </xf>
    <xf numFmtId="4" fontId="41" fillId="0" borderId="0">
      <alignment vertical="center"/>
    </xf>
    <xf numFmtId="169" fontId="33" fillId="0" borderId="0">
      <alignment vertical="center"/>
    </xf>
    <xf numFmtId="170" fontId="33" fillId="0" borderId="0"/>
    <xf numFmtId="168" fontId="34" fillId="0" borderId="0"/>
    <xf numFmtId="4" fontId="42" fillId="23" borderId="30">
      <alignment vertical="center"/>
    </xf>
    <xf numFmtId="4" fontId="43" fillId="0" borderId="0">
      <alignment vertical="center"/>
    </xf>
    <xf numFmtId="4" fontId="44" fillId="0" borderId="0">
      <alignment vertical="center"/>
    </xf>
    <xf numFmtId="1" fontId="44" fillId="0" borderId="24">
      <alignment horizontal="center" vertical="center"/>
    </xf>
    <xf numFmtId="168" fontId="45" fillId="24" borderId="33">
      <alignment horizontal="left"/>
      <protection locked="0"/>
    </xf>
    <xf numFmtId="168" fontId="46" fillId="0" borderId="34">
      <alignment horizontal="left"/>
    </xf>
    <xf numFmtId="168" fontId="40" fillId="0" borderId="0">
      <alignment horizontal="left"/>
    </xf>
    <xf numFmtId="168" fontId="33" fillId="25" borderId="15">
      <protection locked="0"/>
    </xf>
    <xf numFmtId="168" fontId="47" fillId="0" borderId="15">
      <alignment horizontal="right"/>
      <protection locked="0"/>
    </xf>
    <xf numFmtId="168" fontId="33" fillId="26" borderId="15">
      <alignment horizontal="center"/>
    </xf>
    <xf numFmtId="168" fontId="47" fillId="27" borderId="15">
      <alignment horizontal="center"/>
      <protection locked="0"/>
    </xf>
    <xf numFmtId="168" fontId="47" fillId="28" borderId="15">
      <alignment horizontal="center"/>
      <protection locked="0"/>
    </xf>
    <xf numFmtId="168" fontId="48" fillId="0" borderId="0"/>
    <xf numFmtId="168" fontId="49" fillId="0" borderId="31"/>
    <xf numFmtId="168" fontId="46" fillId="0" borderId="35">
      <alignment horizontal="left"/>
    </xf>
    <xf numFmtId="168" fontId="33" fillId="0" borderId="0"/>
    <xf numFmtId="171" fontId="50" fillId="0" borderId="0"/>
    <xf numFmtId="168" fontId="51" fillId="0" borderId="0">
      <alignment vertical="center"/>
    </xf>
    <xf numFmtId="168" fontId="33" fillId="0" borderId="0"/>
    <xf numFmtId="168" fontId="38" fillId="0" borderId="0"/>
    <xf numFmtId="168" fontId="33" fillId="0" borderId="0"/>
    <xf numFmtId="168" fontId="52" fillId="0" borderId="0"/>
    <xf numFmtId="168" fontId="47" fillId="25" borderId="15">
      <alignment horizontal="left"/>
      <protection locked="0"/>
    </xf>
    <xf numFmtId="168" fontId="53" fillId="0" borderId="36">
      <alignment horizontal="left"/>
    </xf>
    <xf numFmtId="3" fontId="33" fillId="0" borderId="0"/>
    <xf numFmtId="168" fontId="54" fillId="0" borderId="37">
      <alignment vertical="center" wrapText="1"/>
    </xf>
    <xf numFmtId="168" fontId="55" fillId="0" borderId="0"/>
    <xf numFmtId="168" fontId="50" fillId="0" borderId="0"/>
    <xf numFmtId="168" fontId="54" fillId="0" borderId="15">
      <alignment vertical="center" wrapText="1"/>
    </xf>
    <xf numFmtId="168" fontId="56" fillId="0" borderId="0"/>
    <xf numFmtId="168" fontId="33" fillId="23" borderId="0"/>
    <xf numFmtId="168" fontId="39" fillId="22" borderId="0">
      <alignment horizontal="left"/>
    </xf>
    <xf numFmtId="168" fontId="39" fillId="29" borderId="0">
      <alignment horizontal="left"/>
    </xf>
    <xf numFmtId="168" fontId="39" fillId="30" borderId="0">
      <alignment horizontal="left"/>
    </xf>
    <xf numFmtId="168" fontId="39" fillId="31" borderId="0">
      <alignment horizontal="left"/>
    </xf>
    <xf numFmtId="168" fontId="39" fillId="22" borderId="0">
      <alignment horizontal="left"/>
    </xf>
    <xf numFmtId="168" fontId="39" fillId="32" borderId="0">
      <alignment horizontal="left"/>
    </xf>
    <xf numFmtId="168" fontId="57" fillId="6" borderId="1">
      <alignment horizontal="left"/>
    </xf>
    <xf numFmtId="168" fontId="58" fillId="18" borderId="38">
      <alignment horizontal="left"/>
    </xf>
    <xf numFmtId="168" fontId="59" fillId="18" borderId="1">
      <alignment horizontal="left"/>
    </xf>
    <xf numFmtId="168" fontId="60" fillId="0" borderId="0">
      <alignment vertical="top"/>
      <protection locked="0"/>
    </xf>
    <xf numFmtId="168" fontId="60" fillId="0" borderId="0">
      <alignment vertical="top"/>
      <protection locked="0"/>
    </xf>
    <xf numFmtId="168" fontId="60" fillId="0" borderId="0">
      <alignment vertical="top"/>
      <protection locked="0"/>
    </xf>
    <xf numFmtId="169" fontId="47" fillId="0" borderId="0"/>
    <xf numFmtId="170" fontId="33" fillId="0" borderId="0"/>
    <xf numFmtId="172" fontId="47" fillId="0" borderId="0"/>
    <xf numFmtId="172" fontId="47" fillId="0" borderId="0"/>
    <xf numFmtId="172" fontId="47" fillId="0" borderId="0"/>
    <xf numFmtId="172" fontId="47" fillId="0" borderId="0"/>
    <xf numFmtId="172" fontId="47" fillId="0" borderId="0"/>
    <xf numFmtId="172" fontId="47" fillId="0" borderId="0"/>
    <xf numFmtId="172" fontId="47" fillId="0" borderId="0"/>
    <xf numFmtId="172" fontId="38" fillId="0" borderId="0"/>
    <xf numFmtId="172" fontId="38" fillId="0" borderId="0"/>
    <xf numFmtId="173" fontId="33" fillId="0" borderId="0"/>
    <xf numFmtId="172" fontId="38" fillId="0" borderId="0"/>
    <xf numFmtId="170" fontId="33" fillId="0" borderId="0"/>
    <xf numFmtId="173" fontId="33" fillId="0" borderId="0"/>
    <xf numFmtId="173" fontId="33" fillId="0" borderId="0"/>
    <xf numFmtId="173" fontId="33" fillId="0" borderId="0"/>
    <xf numFmtId="173" fontId="33" fillId="0" borderId="0"/>
    <xf numFmtId="173" fontId="33" fillId="0" borderId="0"/>
    <xf numFmtId="173" fontId="33" fillId="0" borderId="0"/>
    <xf numFmtId="168" fontId="61" fillId="0" borderId="4">
      <alignment horizontal="left"/>
    </xf>
    <xf numFmtId="168" fontId="62" fillId="0" borderId="39">
      <alignment horizontal="left"/>
    </xf>
    <xf numFmtId="168" fontId="63" fillId="0" borderId="5">
      <alignment horizontal="left"/>
    </xf>
    <xf numFmtId="168" fontId="63" fillId="0" borderId="0">
      <alignment horizontal="left"/>
    </xf>
    <xf numFmtId="168" fontId="10" fillId="0" borderId="40">
      <alignment horizontal="left"/>
    </xf>
    <xf numFmtId="168" fontId="54" fillId="0" borderId="0">
      <alignment horizontal="right" vertical="top" wrapText="1"/>
    </xf>
    <xf numFmtId="168" fontId="64" fillId="33" borderId="41">
      <alignment horizontal="left"/>
    </xf>
    <xf numFmtId="168" fontId="65" fillId="0" borderId="15">
      <alignment horizontal="center"/>
    </xf>
    <xf numFmtId="168" fontId="66" fillId="0" borderId="0">
      <alignment horizontal="left"/>
    </xf>
    <xf numFmtId="168" fontId="67" fillId="34" borderId="0">
      <alignment horizontal="left"/>
    </xf>
    <xf numFmtId="168" fontId="38" fillId="0" borderId="0"/>
    <xf numFmtId="168" fontId="27" fillId="0" borderId="0"/>
    <xf numFmtId="168" fontId="32" fillId="0" borderId="0"/>
    <xf numFmtId="168" fontId="27" fillId="0" borderId="0"/>
    <xf numFmtId="168" fontId="27" fillId="0" borderId="0"/>
    <xf numFmtId="168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2" fillId="0" borderId="0"/>
    <xf numFmtId="0" fontId="27" fillId="0" borderId="0"/>
    <xf numFmtId="0" fontId="27" fillId="0" borderId="0"/>
    <xf numFmtId="168" fontId="33" fillId="0" borderId="0"/>
    <xf numFmtId="168" fontId="47" fillId="0" borderId="0"/>
    <xf numFmtId="168" fontId="27" fillId="0" borderId="0"/>
    <xf numFmtId="168" fontId="47" fillId="0" borderId="0"/>
    <xf numFmtId="168" fontId="47" fillId="0" borderId="0"/>
    <xf numFmtId="168" fontId="47" fillId="0" borderId="0"/>
    <xf numFmtId="168" fontId="33" fillId="0" borderId="0"/>
    <xf numFmtId="168" fontId="38" fillId="0" borderId="0"/>
    <xf numFmtId="168" fontId="33" fillId="0" borderId="0"/>
    <xf numFmtId="168" fontId="33" fillId="0" borderId="0"/>
    <xf numFmtId="168" fontId="2" fillId="0" borderId="0"/>
    <xf numFmtId="168" fontId="33" fillId="0" borderId="0"/>
    <xf numFmtId="168" fontId="33" fillId="0" borderId="0"/>
    <xf numFmtId="168" fontId="47" fillId="0" borderId="0"/>
    <xf numFmtId="168" fontId="38" fillId="0" borderId="0"/>
    <xf numFmtId="168" fontId="47" fillId="0" borderId="0"/>
    <xf numFmtId="168" fontId="33" fillId="0" borderId="0"/>
    <xf numFmtId="168" fontId="47" fillId="0" borderId="0"/>
    <xf numFmtId="168" fontId="47" fillId="0" borderId="0"/>
    <xf numFmtId="168" fontId="38" fillId="0" borderId="0"/>
    <xf numFmtId="168" fontId="38" fillId="0" borderId="0"/>
    <xf numFmtId="168" fontId="68" fillId="35" borderId="0">
      <alignment horizontal="left"/>
    </xf>
    <xf numFmtId="168" fontId="15" fillId="0" borderId="0">
      <alignment horizontal="left"/>
    </xf>
    <xf numFmtId="9" fontId="33" fillId="0" borderId="0"/>
    <xf numFmtId="9" fontId="33" fillId="0" borderId="0"/>
    <xf numFmtId="9" fontId="33" fillId="0" borderId="0"/>
    <xf numFmtId="9" fontId="47" fillId="0" borderId="0"/>
    <xf numFmtId="168" fontId="69" fillId="0" borderId="42">
      <alignment horizontal="left"/>
    </xf>
    <xf numFmtId="168" fontId="34" fillId="0" borderId="0"/>
    <xf numFmtId="168" fontId="34" fillId="0" borderId="0"/>
    <xf numFmtId="168" fontId="34" fillId="0" borderId="0"/>
    <xf numFmtId="168" fontId="70" fillId="0" borderId="0">
      <alignment horizontal="left"/>
    </xf>
    <xf numFmtId="174" fontId="65" fillId="0" borderId="32">
      <alignment vertical="top"/>
    </xf>
    <xf numFmtId="168" fontId="65" fillId="0" borderId="15">
      <alignment horizontal="center"/>
    </xf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47" fillId="0" borderId="0"/>
    <xf numFmtId="4" fontId="47" fillId="0" borderId="0"/>
    <xf numFmtId="168" fontId="47" fillId="0" borderId="0"/>
    <xf numFmtId="175" fontId="33" fillId="0" borderId="0"/>
    <xf numFmtId="167" fontId="33" fillId="0" borderId="0"/>
    <xf numFmtId="4" fontId="38" fillId="0" borderId="0"/>
    <xf numFmtId="167" fontId="33" fillId="0" borderId="0"/>
    <xf numFmtId="167" fontId="33" fillId="0" borderId="0"/>
    <xf numFmtId="167" fontId="33" fillId="0" borderId="0"/>
    <xf numFmtId="175" fontId="33" fillId="0" borderId="0"/>
    <xf numFmtId="4" fontId="47" fillId="0" borderId="0"/>
    <xf numFmtId="176" fontId="22" fillId="0" borderId="0" applyFont="0" applyFill="0" applyBorder="0" applyAlignment="0" applyProtection="0"/>
    <xf numFmtId="168" fontId="71" fillId="36" borderId="0">
      <alignment horizontal="left"/>
    </xf>
    <xf numFmtId="177" fontId="72" fillId="0" borderId="15"/>
    <xf numFmtId="168" fontId="33" fillId="0" borderId="0"/>
    <xf numFmtId="168" fontId="30" fillId="0" borderId="0"/>
    <xf numFmtId="168" fontId="73" fillId="0" borderId="0"/>
    <xf numFmtId="15" fontId="50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6" fontId="72" fillId="0" borderId="15"/>
  </cellStyleXfs>
  <cellXfs count="116">
    <xf numFmtId="0" fontId="0" fillId="0" borderId="0" xfId="0"/>
    <xf numFmtId="0" fontId="19" fillId="0" borderId="0" xfId="0" applyFont="1"/>
    <xf numFmtId="0" fontId="19" fillId="0" borderId="15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/>
    </xf>
    <xf numFmtId="0" fontId="19" fillId="14" borderId="15" xfId="0" applyFont="1" applyFill="1" applyBorder="1"/>
    <xf numFmtId="4" fontId="19" fillId="0" borderId="15" xfId="0" applyNumberFormat="1" applyFont="1" applyFill="1" applyBorder="1" applyAlignment="1">
      <alignment horizontal="center"/>
    </xf>
    <xf numFmtId="2" fontId="19" fillId="14" borderId="15" xfId="0" applyNumberFormat="1" applyFont="1" applyFill="1" applyBorder="1" applyAlignment="1">
      <alignment horizontal="center"/>
    </xf>
    <xf numFmtId="4" fontId="19" fillId="0" borderId="15" xfId="0" applyNumberFormat="1" applyFont="1" applyFill="1" applyBorder="1" applyAlignment="1">
      <alignment horizontal="right"/>
    </xf>
    <xf numFmtId="0" fontId="19" fillId="0" borderId="15" xfId="0" applyFont="1" applyFill="1" applyBorder="1"/>
    <xf numFmtId="0" fontId="21" fillId="0" borderId="15" xfId="0" applyFont="1" applyFill="1" applyBorder="1"/>
    <xf numFmtId="4" fontId="21" fillId="0" borderId="15" xfId="0" applyNumberFormat="1" applyFont="1" applyFill="1" applyBorder="1" applyAlignment="1">
      <alignment horizontal="right"/>
    </xf>
    <xf numFmtId="16" fontId="19" fillId="0" borderId="15" xfId="0" applyNumberFormat="1" applyFont="1" applyFill="1" applyBorder="1" applyAlignment="1">
      <alignment horizontal="center"/>
    </xf>
    <xf numFmtId="0" fontId="19" fillId="0" borderId="15" xfId="0" applyNumberFormat="1" applyFont="1" applyFill="1" applyBorder="1" applyAlignment="1">
      <alignment horizontal="center"/>
    </xf>
    <xf numFmtId="0" fontId="19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Alignment="1">
      <alignment horizontal="right"/>
    </xf>
    <xf numFmtId="0" fontId="28" fillId="0" borderId="0" xfId="0" applyFont="1"/>
    <xf numFmtId="0" fontId="23" fillId="0" borderId="0" xfId="0" applyFont="1"/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65" fontId="19" fillId="0" borderId="10" xfId="26" applyNumberFormat="1" applyFont="1" applyBorder="1" applyAlignment="1">
      <alignment vertical="center" wrapText="1"/>
    </xf>
    <xf numFmtId="0" fontId="19" fillId="0" borderId="14" xfId="0" applyFont="1" applyBorder="1"/>
    <xf numFmtId="0" fontId="29" fillId="0" borderId="0" xfId="0" applyFont="1" applyAlignment="1">
      <alignment horizontal="left"/>
    </xf>
    <xf numFmtId="0" fontId="21" fillId="0" borderId="0" xfId="0" applyFont="1"/>
    <xf numFmtId="0" fontId="19" fillId="0" borderId="0" xfId="0" applyFont="1" applyAlignment="1">
      <alignment horizontal="left"/>
    </xf>
    <xf numFmtId="4" fontId="19" fillId="0" borderId="17" xfId="20" applyNumberFormat="1" applyFont="1" applyBorder="1" applyAlignment="1">
      <alignment horizontal="center" vertical="center"/>
    </xf>
    <xf numFmtId="0" fontId="19" fillId="0" borderId="16" xfId="0" applyFont="1" applyBorder="1" applyAlignment="1">
      <alignment horizontal="left"/>
    </xf>
    <xf numFmtId="0" fontId="21" fillId="0" borderId="15" xfId="20" applyFont="1" applyBorder="1" applyAlignment="1">
      <alignment horizontal="center"/>
    </xf>
    <xf numFmtId="4" fontId="19" fillId="0" borderId="15" xfId="20" applyNumberFormat="1" applyFont="1" applyBorder="1" applyAlignment="1">
      <alignment horizontal="center" vertical="center"/>
    </xf>
    <xf numFmtId="4" fontId="21" fillId="0" borderId="15" xfId="20" applyNumberFormat="1" applyFont="1" applyBorder="1" applyAlignment="1">
      <alignment horizontal="center" vertical="center"/>
    </xf>
    <xf numFmtId="4" fontId="19" fillId="0" borderId="18" xfId="20" applyNumberFormat="1" applyFont="1" applyBorder="1" applyAlignment="1">
      <alignment horizontal="right" vertical="center"/>
    </xf>
    <xf numFmtId="0" fontId="19" fillId="0" borderId="1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/>
    </xf>
    <xf numFmtId="0" fontId="30" fillId="0" borderId="10" xfId="0" applyFont="1" applyFill="1" applyBorder="1" applyAlignment="1">
      <alignment horizontal="left"/>
    </xf>
    <xf numFmtId="4" fontId="19" fillId="0" borderId="19" xfId="0" applyNumberFormat="1" applyFont="1" applyBorder="1" applyAlignment="1">
      <alignment horizontal="right"/>
    </xf>
    <xf numFmtId="0" fontId="30" fillId="0" borderId="15" xfId="0" applyFont="1" applyFill="1" applyBorder="1" applyAlignment="1">
      <alignment horizontal="left"/>
    </xf>
    <xf numFmtId="4" fontId="19" fillId="0" borderId="0" xfId="0" applyNumberFormat="1" applyFont="1"/>
    <xf numFmtId="0" fontId="19" fillId="0" borderId="15" xfId="0" applyFont="1" applyBorder="1"/>
    <xf numFmtId="0" fontId="30" fillId="0" borderId="20" xfId="0" applyFont="1" applyFill="1" applyBorder="1" applyAlignment="1">
      <alignment horizontal="left"/>
    </xf>
    <xf numFmtId="0" fontId="21" fillId="0" borderId="14" xfId="0" applyFont="1" applyFill="1" applyBorder="1" applyAlignment="1">
      <alignment horizontal="center"/>
    </xf>
    <xf numFmtId="0" fontId="31" fillId="0" borderId="13" xfId="0" applyFont="1" applyFill="1" applyBorder="1" applyAlignment="1">
      <alignment horizontal="center"/>
    </xf>
    <xf numFmtId="4" fontId="21" fillId="0" borderId="12" xfId="0" applyNumberFormat="1" applyFont="1" applyBorder="1" applyAlignment="1">
      <alignment horizontal="right"/>
    </xf>
    <xf numFmtId="0" fontId="19" fillId="16" borderId="0" xfId="0" applyFont="1" applyFill="1"/>
    <xf numFmtId="0" fontId="30" fillId="15" borderId="0" xfId="0" applyFont="1" applyFill="1" applyBorder="1" applyAlignment="1">
      <alignment horizontal="center" vertical="center"/>
    </xf>
    <xf numFmtId="0" fontId="30" fillId="15" borderId="0" xfId="0" applyFont="1" applyFill="1" applyBorder="1" applyAlignment="1">
      <alignment horizontal="left" wrapText="1"/>
    </xf>
    <xf numFmtId="4" fontId="19" fillId="15" borderId="0" xfId="0" applyNumberFormat="1" applyFont="1" applyFill="1" applyBorder="1" applyAlignment="1">
      <alignment horizontal="right" vertical="center"/>
    </xf>
    <xf numFmtId="4" fontId="30" fillId="15" borderId="0" xfId="0" applyNumberFormat="1" applyFont="1" applyFill="1" applyBorder="1" applyAlignment="1">
      <alignment horizontal="right" vertical="center"/>
    </xf>
    <xf numFmtId="4" fontId="21" fillId="0" borderId="12" xfId="0" applyNumberFormat="1" applyFont="1" applyFill="1" applyBorder="1" applyAlignment="1">
      <alignment horizontal="right"/>
    </xf>
    <xf numFmtId="0" fontId="21" fillId="0" borderId="13" xfId="0" applyFont="1" applyBorder="1" applyAlignment="1">
      <alignment horizontal="center" vertical="center" wrapText="1"/>
    </xf>
    <xf numFmtId="165" fontId="21" fillId="0" borderId="13" xfId="26" applyFont="1" applyBorder="1" applyAlignment="1">
      <alignment vertical="center" wrapText="1"/>
    </xf>
    <xf numFmtId="0" fontId="19" fillId="0" borderId="0" xfId="0" applyFont="1" applyBorder="1"/>
    <xf numFmtId="0" fontId="21" fillId="0" borderId="0" xfId="0" applyFont="1" applyBorder="1" applyAlignment="1">
      <alignment horizontal="center" vertical="center" wrapText="1"/>
    </xf>
    <xf numFmtId="165" fontId="21" fillId="0" borderId="0" xfId="26" applyFont="1" applyBorder="1" applyAlignment="1">
      <alignment vertical="center" wrapText="1"/>
    </xf>
    <xf numFmtId="0" fontId="19" fillId="0" borderId="0" xfId="0" applyFont="1" applyFill="1"/>
    <xf numFmtId="166" fontId="19" fillId="15" borderId="10" xfId="0" applyNumberFormat="1" applyFont="1" applyFill="1" applyBorder="1" applyAlignment="1">
      <alignment horizontal="center" vertical="center"/>
    </xf>
    <xf numFmtId="165" fontId="19" fillId="15" borderId="10" xfId="26" applyNumberFormat="1" applyFont="1" applyFill="1" applyBorder="1" applyAlignment="1">
      <alignment vertical="center" wrapText="1"/>
    </xf>
    <xf numFmtId="165" fontId="21" fillId="0" borderId="12" xfId="26" applyFont="1" applyBorder="1" applyAlignment="1">
      <alignment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15" xfId="20" applyFont="1" applyFill="1" applyBorder="1" applyAlignment="1">
      <alignment horizontal="center" vertical="center"/>
    </xf>
    <xf numFmtId="4" fontId="19" fillId="0" borderId="15" xfId="20" applyNumberFormat="1" applyFont="1" applyFill="1" applyBorder="1" applyAlignment="1">
      <alignment horizontal="center" vertical="center"/>
    </xf>
    <xf numFmtId="2" fontId="19" fillId="0" borderId="15" xfId="0" applyNumberFormat="1" applyFont="1" applyFill="1" applyBorder="1" applyAlignment="1">
      <alignment horizontal="center"/>
    </xf>
    <xf numFmtId="4" fontId="19" fillId="0" borderId="19" xfId="0" applyNumberFormat="1" applyFont="1" applyFill="1" applyBorder="1" applyAlignment="1">
      <alignment horizontal="right"/>
    </xf>
    <xf numFmtId="165" fontId="21" fillId="0" borderId="19" xfId="26" applyNumberFormat="1" applyFont="1" applyBorder="1" applyAlignment="1">
      <alignment vertical="center"/>
    </xf>
    <xf numFmtId="0" fontId="19" fillId="15" borderId="11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44" xfId="0" applyFont="1" applyBorder="1"/>
    <xf numFmtId="0" fontId="19" fillId="0" borderId="45" xfId="0" applyFont="1" applyBorder="1"/>
    <xf numFmtId="0" fontId="19" fillId="0" borderId="44" xfId="0" applyFont="1" applyBorder="1" applyAlignment="1">
      <alignment horizontal="center"/>
    </xf>
    <xf numFmtId="4" fontId="30" fillId="0" borderId="19" xfId="0" applyNumberFormat="1" applyFont="1" applyFill="1" applyBorder="1" applyAlignment="1">
      <alignment horizontal="right"/>
    </xf>
    <xf numFmtId="0" fontId="21" fillId="0" borderId="15" xfId="0" applyFont="1" applyBorder="1" applyAlignment="1">
      <alignment horizontal="center" vertical="center" wrapText="1"/>
    </xf>
    <xf numFmtId="0" fontId="21" fillId="15" borderId="15" xfId="20" applyFont="1" applyFill="1" applyBorder="1" applyAlignment="1">
      <alignment horizontal="center" vertical="center" wrapText="1"/>
    </xf>
    <xf numFmtId="0" fontId="19" fillId="0" borderId="15" xfId="20" applyFont="1" applyFill="1" applyBorder="1" applyAlignment="1">
      <alignment horizontal="left" vertical="center" wrapText="1"/>
    </xf>
    <xf numFmtId="0" fontId="21" fillId="0" borderId="15" xfId="20" applyFont="1" applyFill="1" applyBorder="1" applyAlignment="1">
      <alignment horizontal="left" vertical="center" wrapText="1"/>
    </xf>
    <xf numFmtId="0" fontId="21" fillId="0" borderId="23" xfId="0" applyFont="1" applyFill="1" applyBorder="1" applyAlignment="1">
      <alignment horizontal="left"/>
    </xf>
    <xf numFmtId="0" fontId="19" fillId="0" borderId="23" xfId="0" applyFont="1" applyFill="1" applyBorder="1"/>
    <xf numFmtId="4" fontId="19" fillId="0" borderId="23" xfId="20" applyNumberFormat="1" applyFont="1" applyFill="1" applyBorder="1" applyAlignment="1">
      <alignment horizontal="center" vertical="center"/>
    </xf>
    <xf numFmtId="4" fontId="21" fillId="0" borderId="23" xfId="20" applyNumberFormat="1" applyFont="1" applyFill="1" applyBorder="1" applyAlignment="1">
      <alignment horizontal="center" vertical="center"/>
    </xf>
    <xf numFmtId="0" fontId="19" fillId="0" borderId="46" xfId="0" applyFont="1" applyBorder="1" applyAlignment="1">
      <alignment horizontal="left"/>
    </xf>
    <xf numFmtId="0" fontId="21" fillId="0" borderId="47" xfId="20" applyFont="1" applyBorder="1" applyAlignment="1">
      <alignment horizontal="center"/>
    </xf>
    <xf numFmtId="4" fontId="19" fillId="0" borderId="47" xfId="20" applyNumberFormat="1" applyFont="1" applyBorder="1" applyAlignment="1">
      <alignment horizontal="center" vertical="center"/>
    </xf>
    <xf numFmtId="4" fontId="21" fillId="0" borderId="47" xfId="20" applyNumberFormat="1" applyFont="1" applyBorder="1" applyAlignment="1">
      <alignment horizontal="center" vertical="center"/>
    </xf>
    <xf numFmtId="4" fontId="19" fillId="0" borderId="48" xfId="20" applyNumberFormat="1" applyFont="1" applyBorder="1" applyAlignment="1">
      <alignment horizontal="right" vertical="center"/>
    </xf>
    <xf numFmtId="0" fontId="21" fillId="0" borderId="16" xfId="0" applyFont="1" applyBorder="1" applyAlignment="1">
      <alignment horizontal="left"/>
    </xf>
    <xf numFmtId="4" fontId="21" fillId="0" borderId="18" xfId="20" applyNumberFormat="1" applyFont="1" applyBorder="1" applyAlignment="1">
      <alignment horizontal="right" vertical="center"/>
    </xf>
    <xf numFmtId="0" fontId="19" fillId="15" borderId="25" xfId="20" applyFont="1" applyFill="1" applyBorder="1" applyAlignment="1">
      <alignment horizontal="left" vertical="center" wrapText="1"/>
    </xf>
    <xf numFmtId="0" fontId="19" fillId="15" borderId="17" xfId="20" applyFont="1" applyFill="1" applyBorder="1" applyAlignment="1">
      <alignment horizontal="center" vertical="center"/>
    </xf>
    <xf numFmtId="4" fontId="19" fillId="0" borderId="21" xfId="20" applyNumberFormat="1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9" fillId="0" borderId="0" xfId="0" applyFont="1" applyBorder="1" applyAlignment="1">
      <alignment horizontal="right" vertical="center" wrapText="1"/>
    </xf>
    <xf numFmtId="0" fontId="26" fillId="17" borderId="26" xfId="19" applyFont="1" applyFill="1" applyBorder="1" applyAlignment="1">
      <alignment horizontal="center" vertical="center" wrapText="1"/>
    </xf>
    <xf numFmtId="0" fontId="26" fillId="17" borderId="27" xfId="19" applyFont="1" applyFill="1" applyBorder="1" applyAlignment="1">
      <alignment horizontal="center" vertical="center" wrapText="1"/>
    </xf>
    <xf numFmtId="0" fontId="26" fillId="17" borderId="43" xfId="19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6" fillId="0" borderId="28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1" fillId="0" borderId="15" xfId="20" applyFont="1" applyFill="1" applyBorder="1" applyAlignment="1">
      <alignment horizontal="center" wrapText="1"/>
    </xf>
    <xf numFmtId="0" fontId="26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19" fillId="0" borderId="27" xfId="0" applyFont="1" applyBorder="1" applyAlignment="1">
      <alignment horizontal="left" wrapText="1"/>
    </xf>
    <xf numFmtId="0" fontId="26" fillId="0" borderId="0" xfId="0" applyFont="1" applyAlignment="1">
      <alignment horizontal="center"/>
    </xf>
    <xf numFmtId="0" fontId="21" fillId="0" borderId="30" xfId="0" applyFont="1" applyBorder="1" applyAlignment="1">
      <alignment horizontal="center"/>
    </xf>
    <xf numFmtId="0" fontId="19" fillId="0" borderId="23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 shrinkToFit="1"/>
    </xf>
    <xf numFmtId="0" fontId="26" fillId="0" borderId="22" xfId="0" applyFont="1" applyBorder="1" applyAlignment="1">
      <alignment horizontal="center" vertical="center" wrapText="1" shrinkToFit="1"/>
    </xf>
    <xf numFmtId="0" fontId="26" fillId="0" borderId="29" xfId="0" applyFont="1" applyBorder="1" applyAlignment="1">
      <alignment horizontal="center" vertical="center" wrapText="1" shrinkToFit="1"/>
    </xf>
    <xf numFmtId="0" fontId="75" fillId="0" borderId="0" xfId="0" applyFont="1" applyBorder="1" applyAlignment="1">
      <alignment horizontal="right" vertical="center" wrapText="1"/>
    </xf>
    <xf numFmtId="0" fontId="75" fillId="0" borderId="0" xfId="0" applyFont="1" applyAlignment="1">
      <alignment horizontal="right"/>
    </xf>
  </cellXfs>
  <cellStyles count="255">
    <cellStyle name="%" xfId="35" xr:uid="{00000000-0005-0000-0000-000000000000}"/>
    <cellStyle name="_+4-18 АИИС КУЭ Кирпичн" xfId="36" xr:uid="{00000000-0005-0000-0000-000001000000}"/>
    <cellStyle name="_+4-19 АИИС КУЭ Сомкинс" xfId="37" xr:uid="{00000000-0005-0000-0000-000002000000}"/>
    <cellStyle name="_+4-21 ФУ РЗА Кирпичник" xfId="38" xr:uid="{00000000-0005-0000-0000-000003000000}"/>
    <cellStyle name="_+4-21-1 ФУ РЗА Сомкинс" xfId="39" xr:uid="{00000000-0005-0000-0000-000004000000}"/>
    <cellStyle name="_+4-21-2 ФУ РЗА Сургутс" xfId="40" xr:uid="{00000000-0005-0000-0000-000005000000}"/>
    <cellStyle name="_+4-21-3 ФУ РЗА Ильковс" xfId="41" xr:uid="{00000000-0005-0000-0000-000006000000}"/>
    <cellStyle name="_+4-21-4 ФУ РЗА Полоцка" xfId="42" xr:uid="{00000000-0005-0000-0000-000007000000}"/>
    <cellStyle name="_+4-21-5 ФУ РЗА Шубинск" xfId="43" xr:uid="{00000000-0005-0000-0000-000008000000}"/>
    <cellStyle name="_+4-21-6 ФУ РЗА Пименск" xfId="44" xr:uid="{00000000-0005-0000-0000-000009000000}"/>
    <cellStyle name="_+4-21-7 ФУ РЗА Контур" xfId="45" xr:uid="{00000000-0005-0000-0000-00000A000000}"/>
    <cellStyle name="_+4-34 ФУ АСУТП Кирпичн" xfId="46" xr:uid="{00000000-0005-0000-0000-00000B000000}"/>
    <cellStyle name="_+4-34-1 ФУ АСУТП Сомки" xfId="47" xr:uid="{00000000-0005-0000-0000-00000C000000}"/>
    <cellStyle name="_14-06 УЭС - Расчет" xfId="48" xr:uid="{00000000-0005-0000-0000-00000D000000}"/>
    <cellStyle name="_20060301_Бюджетная оце" xfId="49" xr:uid="{00000000-0005-0000-0000-00000E000000}"/>
    <cellStyle name="_20060301_Бюджетная оценка r.send1" xfId="50" xr:uid="{00000000-0005-0000-0000-00000F000000}"/>
    <cellStyle name="_4-28 внутриоб связь (А" xfId="51" xr:uid="{00000000-0005-0000-0000-000010000000}"/>
    <cellStyle name="_4-28 внутриоб связь (о" xfId="52" xr:uid="{00000000-0005-0000-0000-000011000000}"/>
    <cellStyle name="_Cisco в расчет" xfId="53" xr:uid="{00000000-0005-0000-0000-000012000000}"/>
    <cellStyle name="_HP4000 2E1x1R1,5x8BRIx" xfId="54" xr:uid="{00000000-0005-0000-0000-000013000000}"/>
    <cellStyle name="_HP4000 2E1x1R1,5x8BRIx16 АДАСЭх16СОх72 - 18.1.06" xfId="55" xr:uid="{00000000-0005-0000-0000-000014000000}"/>
    <cellStyle name="_АСУТП Новинтех" xfId="56" xr:uid="{00000000-0005-0000-0000-000015000000}"/>
    <cellStyle name="_выполнение  2005" xfId="57" xr:uid="{00000000-0005-0000-0000-000016000000}"/>
    <cellStyle name="_Копия специф. №3 РЗА И" xfId="58" xr:uid="{00000000-0005-0000-0000-000017000000}"/>
    <cellStyle name="_Копия специф. №3 РЗА Л" xfId="59" xr:uid="{00000000-0005-0000-0000-000018000000}"/>
    <cellStyle name="_Расчет для Пермского ф" xfId="60" xr:uid="{00000000-0005-0000-0000-000019000000}"/>
    <cellStyle name="_Расчет для Пермского ф-ла" xfId="61" xr:uid="{00000000-0005-0000-0000-00001A000000}"/>
    <cellStyle name="_РЗА Новинтех" xfId="62" xr:uid="{00000000-0005-0000-0000-00001B000000}"/>
    <cellStyle name="_специф №2 МПК ССПИ Иль" xfId="63" xr:uid="{00000000-0005-0000-0000-00001C000000}"/>
    <cellStyle name="_специф №2 МПК ССПИ Луг" xfId="64" xr:uid="{00000000-0005-0000-0000-00001D000000}"/>
    <cellStyle name="_Спецификации АТС" xfId="65" xr:uid="{00000000-0005-0000-0000-00001E000000}"/>
    <cellStyle name="_УЭС - Расчет" xfId="66" xr:uid="{00000000-0005-0000-0000-00001F000000}"/>
    <cellStyle name="=C:\WINNT35\SYSTEM32\CO" xfId="67" xr:uid="{00000000-0005-0000-0000-000020000000}"/>
    <cellStyle name="20% - Акцент1 2" xfId="68" xr:uid="{00000000-0005-0000-0000-000021000000}"/>
    <cellStyle name="20% - Акцент2 2" xfId="69" xr:uid="{00000000-0005-0000-0000-000022000000}"/>
    <cellStyle name="20% - Акцент3 2" xfId="70" xr:uid="{00000000-0005-0000-0000-000023000000}"/>
    <cellStyle name="20% - Акцент4 2" xfId="71" xr:uid="{00000000-0005-0000-0000-000024000000}"/>
    <cellStyle name="20% - Акцент5 2" xfId="72" xr:uid="{00000000-0005-0000-0000-000025000000}"/>
    <cellStyle name="20% - Акцент6 2" xfId="73" xr:uid="{00000000-0005-0000-0000-000026000000}"/>
    <cellStyle name="40% - Акцент1 2" xfId="74" xr:uid="{00000000-0005-0000-0000-000027000000}"/>
    <cellStyle name="40% - Акцент2 2" xfId="75" xr:uid="{00000000-0005-0000-0000-000028000000}"/>
    <cellStyle name="40% - Акцент3 2" xfId="76" xr:uid="{00000000-0005-0000-0000-000029000000}"/>
    <cellStyle name="40% - Акцент4 2" xfId="77" xr:uid="{00000000-0005-0000-0000-00002A000000}"/>
    <cellStyle name="40% - Акцент5 2" xfId="78" xr:uid="{00000000-0005-0000-0000-00002B000000}"/>
    <cellStyle name="40% - Акцент6 2" xfId="79" xr:uid="{00000000-0005-0000-0000-00002C000000}"/>
    <cellStyle name="60% - Акцент1 2" xfId="80" xr:uid="{00000000-0005-0000-0000-00002D000000}"/>
    <cellStyle name="60% - Акцент2 2" xfId="81" xr:uid="{00000000-0005-0000-0000-00002E000000}"/>
    <cellStyle name="60% - Акцент3 2" xfId="82" xr:uid="{00000000-0005-0000-0000-00002F000000}"/>
    <cellStyle name="60% - Акцент4 2" xfId="83" xr:uid="{00000000-0005-0000-0000-000030000000}"/>
    <cellStyle name="60% - Акцент5 2" xfId="84" xr:uid="{00000000-0005-0000-0000-000031000000}"/>
    <cellStyle name="60% - Акцент6 2" xfId="85" xr:uid="{00000000-0005-0000-0000-000032000000}"/>
    <cellStyle name="category_name" xfId="86" xr:uid="{00000000-0005-0000-0000-000033000000}"/>
    <cellStyle name="COMMENT" xfId="87" xr:uid="{00000000-0005-0000-0000-000034000000}"/>
    <cellStyle name="Currency [0]_Приборы" xfId="88" xr:uid="{00000000-0005-0000-0000-000035000000}"/>
    <cellStyle name="Currency_FBP-ESTIMATOR" xfId="89" xr:uid="{00000000-0005-0000-0000-000036000000}"/>
    <cellStyle name="Euro" xfId="90" xr:uid="{00000000-0005-0000-0000-000037000000}"/>
    <cellStyle name="H1" xfId="91" xr:uid="{00000000-0005-0000-0000-000038000000}"/>
    <cellStyle name="H2" xfId="92" xr:uid="{00000000-0005-0000-0000-000039000000}"/>
    <cellStyle name="H3" xfId="93" xr:uid="{00000000-0005-0000-0000-00003A000000}"/>
    <cellStyle name="H4" xfId="94" xr:uid="{00000000-0005-0000-0000-00003B000000}"/>
    <cellStyle name="Head1" xfId="95" xr:uid="{00000000-0005-0000-0000-00003C000000}"/>
    <cellStyle name="Head2" xfId="96" xr:uid="{00000000-0005-0000-0000-00003D000000}"/>
    <cellStyle name="Head3" xfId="97" xr:uid="{00000000-0005-0000-0000-00003E000000}"/>
    <cellStyle name="Item1" xfId="98" xr:uid="{00000000-0005-0000-0000-00003F000000}"/>
    <cellStyle name="Item2" xfId="99" xr:uid="{00000000-0005-0000-0000-000040000000}"/>
    <cellStyle name="Item3" xfId="100" xr:uid="{00000000-0005-0000-0000-000041000000}"/>
    <cellStyle name="Item4" xfId="101" xr:uid="{00000000-0005-0000-0000-000042000000}"/>
    <cellStyle name="Item7" xfId="102" xr:uid="{00000000-0005-0000-0000-000043000000}"/>
    <cellStyle name="malk" xfId="103" xr:uid="{00000000-0005-0000-0000-000044000000}"/>
    <cellStyle name="Model" xfId="104" xr:uid="{00000000-0005-0000-0000-000045000000}"/>
    <cellStyle name="msn_name" xfId="105" xr:uid="{00000000-0005-0000-0000-000046000000}"/>
    <cellStyle name="Normal 10" xfId="106" xr:uid="{00000000-0005-0000-0000-000047000000}"/>
    <cellStyle name="Normal 2" xfId="107" xr:uid="{00000000-0005-0000-0000-000048000000}"/>
    <cellStyle name="Normal 2 2" xfId="235" xr:uid="{00000000-0005-0000-0000-000049000000}"/>
    <cellStyle name="Normal 3" xfId="108" xr:uid="{00000000-0005-0000-0000-00004A000000}"/>
    <cellStyle name="Normal 4" xfId="109" xr:uid="{00000000-0005-0000-0000-00004B000000}"/>
    <cellStyle name="Normal 7" xfId="110" xr:uid="{00000000-0005-0000-0000-00004C000000}"/>
    <cellStyle name="Normal_# Project Landat" xfId="111" xr:uid="{00000000-0005-0000-0000-00004D000000}"/>
    <cellStyle name="Normalny_Oferta Cenowa " xfId="112" xr:uid="{00000000-0005-0000-0000-00004E000000}"/>
    <cellStyle name="parts_data" xfId="113" xr:uid="{00000000-0005-0000-0000-00004F000000}"/>
    <cellStyle name="price_intermediate" xfId="114" xr:uid="{00000000-0005-0000-0000-000050000000}"/>
    <cellStyle name="Produkte Normal" xfId="115" xr:uid="{00000000-0005-0000-0000-000051000000}"/>
    <cellStyle name="Standard 9 Rahmen grau" xfId="116" xr:uid="{00000000-0005-0000-0000-000052000000}"/>
    <cellStyle name="Standard_LINE TERMINALS" xfId="117" xr:uid="{00000000-0005-0000-0000-000053000000}"/>
    <cellStyle name="Style 1" xfId="118" xr:uid="{00000000-0005-0000-0000-000054000000}"/>
    <cellStyle name="Text allg" xfId="119" xr:uid="{00000000-0005-0000-0000-000055000000}"/>
    <cellStyle name="UNKNOWNSTYLE_1" xfId="120" xr:uid="{00000000-0005-0000-0000-000056000000}"/>
    <cellStyle name="USD" xfId="121" xr:uid="{00000000-0005-0000-0000-000057000000}"/>
    <cellStyle name="Акцент1" xfId="1" builtinId="29" customBuiltin="1"/>
    <cellStyle name="Акцент1 2" xfId="122" xr:uid="{00000000-0005-0000-0000-000059000000}"/>
    <cellStyle name="Акцент2" xfId="2" builtinId="33" customBuiltin="1"/>
    <cellStyle name="Акцент2 2" xfId="123" xr:uid="{00000000-0005-0000-0000-00005B000000}"/>
    <cellStyle name="Акцент3" xfId="3" builtinId="37" customBuiltin="1"/>
    <cellStyle name="Акцент3 2" xfId="124" xr:uid="{00000000-0005-0000-0000-00005D000000}"/>
    <cellStyle name="Акцент4" xfId="4" builtinId="41" customBuiltin="1"/>
    <cellStyle name="Акцент4 2" xfId="125" xr:uid="{00000000-0005-0000-0000-00005F000000}"/>
    <cellStyle name="Акцент5" xfId="5" builtinId="45" customBuiltin="1"/>
    <cellStyle name="Акцент5 2" xfId="126" xr:uid="{00000000-0005-0000-0000-000061000000}"/>
    <cellStyle name="Акцент6" xfId="6" builtinId="49" customBuiltin="1"/>
    <cellStyle name="Акцент6 2" xfId="127" xr:uid="{00000000-0005-0000-0000-000063000000}"/>
    <cellStyle name="Ввод " xfId="7" builtinId="20" customBuiltin="1"/>
    <cellStyle name="Ввод  2" xfId="128" xr:uid="{00000000-0005-0000-0000-000065000000}"/>
    <cellStyle name="Вывод" xfId="8" builtinId="21" customBuiltin="1"/>
    <cellStyle name="Вывод 2" xfId="129" xr:uid="{00000000-0005-0000-0000-000067000000}"/>
    <cellStyle name="Вычисление" xfId="9" builtinId="22" customBuiltin="1"/>
    <cellStyle name="Вычисление 2" xfId="130" xr:uid="{00000000-0005-0000-0000-000069000000}"/>
    <cellStyle name="Гиперссылка 2" xfId="131" xr:uid="{00000000-0005-0000-0000-00006A000000}"/>
    <cellStyle name="Гиперссылка 2 2" xfId="132" xr:uid="{00000000-0005-0000-0000-00006B000000}"/>
    <cellStyle name="Гиперссылка 3" xfId="133" xr:uid="{00000000-0005-0000-0000-00006C000000}"/>
    <cellStyle name="Денежный [0] 2" xfId="134" xr:uid="{00000000-0005-0000-0000-00006D000000}"/>
    <cellStyle name="Денежный 10" xfId="135" xr:uid="{00000000-0005-0000-0000-00006E000000}"/>
    <cellStyle name="Денежный 11" xfId="136" xr:uid="{00000000-0005-0000-0000-00006F000000}"/>
    <cellStyle name="Денежный 12" xfId="137" xr:uid="{00000000-0005-0000-0000-000070000000}"/>
    <cellStyle name="Денежный 13" xfId="138" xr:uid="{00000000-0005-0000-0000-000071000000}"/>
    <cellStyle name="Денежный 14" xfId="139" xr:uid="{00000000-0005-0000-0000-000072000000}"/>
    <cellStyle name="Денежный 15" xfId="140" xr:uid="{00000000-0005-0000-0000-000073000000}"/>
    <cellStyle name="Денежный 16" xfId="141" xr:uid="{00000000-0005-0000-0000-000074000000}"/>
    <cellStyle name="Денежный 17" xfId="142" xr:uid="{00000000-0005-0000-0000-000075000000}"/>
    <cellStyle name="Денежный 18" xfId="143" xr:uid="{00000000-0005-0000-0000-000076000000}"/>
    <cellStyle name="Денежный 2" xfId="144" xr:uid="{00000000-0005-0000-0000-000077000000}"/>
    <cellStyle name="Денежный 2 2" xfId="145" xr:uid="{00000000-0005-0000-0000-000078000000}"/>
    <cellStyle name="Денежный 2 3" xfId="146" xr:uid="{00000000-0005-0000-0000-000079000000}"/>
    <cellStyle name="Денежный 3" xfId="147" xr:uid="{00000000-0005-0000-0000-00007A000000}"/>
    <cellStyle name="Денежный 4" xfId="148" xr:uid="{00000000-0005-0000-0000-00007B000000}"/>
    <cellStyle name="Денежный 5" xfId="149" xr:uid="{00000000-0005-0000-0000-00007C000000}"/>
    <cellStyle name="Денежный 6" xfId="150" xr:uid="{00000000-0005-0000-0000-00007D000000}"/>
    <cellStyle name="Денежный 7" xfId="151" xr:uid="{00000000-0005-0000-0000-00007E000000}"/>
    <cellStyle name="Денежный 8" xfId="152" xr:uid="{00000000-0005-0000-0000-00007F000000}"/>
    <cellStyle name="Денежный 9" xfId="153" xr:uid="{00000000-0005-0000-0000-000080000000}"/>
    <cellStyle name="Заголовок 1" xfId="10" builtinId="16" customBuiltin="1"/>
    <cellStyle name="Заголовок 1 2" xfId="154" xr:uid="{00000000-0005-0000-0000-000082000000}"/>
    <cellStyle name="Заголовок 2" xfId="11" builtinId="17" customBuiltin="1"/>
    <cellStyle name="Заголовок 2 2" xfId="155" xr:uid="{00000000-0005-0000-0000-000084000000}"/>
    <cellStyle name="Заголовок 3" xfId="12" builtinId="18" customBuiltin="1"/>
    <cellStyle name="Заголовок 3 2" xfId="156" xr:uid="{00000000-0005-0000-0000-000086000000}"/>
    <cellStyle name="Заголовок 4" xfId="13" builtinId="19" customBuiltin="1"/>
    <cellStyle name="Заголовок 4 2" xfId="157" xr:uid="{00000000-0005-0000-0000-000088000000}"/>
    <cellStyle name="Итог" xfId="14" builtinId="25" customBuiltin="1"/>
    <cellStyle name="Итог 2" xfId="158" xr:uid="{00000000-0005-0000-0000-00008A000000}"/>
    <cellStyle name="Итоги" xfId="159" xr:uid="{00000000-0005-0000-0000-00008B000000}"/>
    <cellStyle name="Контрольная ячейка" xfId="15" builtinId="23" customBuiltin="1"/>
    <cellStyle name="Контрольная ячейка 2" xfId="160" xr:uid="{00000000-0005-0000-0000-00008D000000}"/>
    <cellStyle name="ЛокСмета" xfId="161" xr:uid="{00000000-0005-0000-0000-00008E000000}"/>
    <cellStyle name="Название" xfId="16" builtinId="15" customBuiltin="1"/>
    <cellStyle name="Название 2" xfId="162" xr:uid="{00000000-0005-0000-0000-000090000000}"/>
    <cellStyle name="Нейтральный" xfId="17" builtinId="28" customBuiltin="1"/>
    <cellStyle name="Нейтральный 2" xfId="163" xr:uid="{00000000-0005-0000-0000-000092000000}"/>
    <cellStyle name="Обычный" xfId="0" builtinId="0"/>
    <cellStyle name="Обычный 10" xfId="164" xr:uid="{00000000-0005-0000-0000-000094000000}"/>
    <cellStyle name="Обычный 11" xfId="165" xr:uid="{00000000-0005-0000-0000-000095000000}"/>
    <cellStyle name="Обычный 11 2" xfId="166" xr:uid="{00000000-0005-0000-0000-000096000000}"/>
    <cellStyle name="Обычный 11 3" xfId="167" xr:uid="{00000000-0005-0000-0000-000097000000}"/>
    <cellStyle name="Обычный 11 3 2" xfId="168" xr:uid="{00000000-0005-0000-0000-000098000000}"/>
    <cellStyle name="Обычный 11 3 2 2" xfId="238" xr:uid="{00000000-0005-0000-0000-000099000000}"/>
    <cellStyle name="Обычный 11 3 3" xfId="237" xr:uid="{00000000-0005-0000-0000-00009A000000}"/>
    <cellStyle name="Обычный 11 4" xfId="236" xr:uid="{00000000-0005-0000-0000-00009B000000}"/>
    <cellStyle name="Обычный 12" xfId="169" xr:uid="{00000000-0005-0000-0000-00009C000000}"/>
    <cellStyle name="Обычный 13" xfId="170" xr:uid="{00000000-0005-0000-0000-00009D000000}"/>
    <cellStyle name="Обычный 13 2" xfId="239" xr:uid="{00000000-0005-0000-0000-00009E000000}"/>
    <cellStyle name="Обычный 14" xfId="171" xr:uid="{00000000-0005-0000-0000-00009F000000}"/>
    <cellStyle name="Обычный 14 2" xfId="240" xr:uid="{00000000-0005-0000-0000-0000A0000000}"/>
    <cellStyle name="Обычный 15" xfId="172" xr:uid="{00000000-0005-0000-0000-0000A1000000}"/>
    <cellStyle name="Обычный 15 2" xfId="241" xr:uid="{00000000-0005-0000-0000-0000A2000000}"/>
    <cellStyle name="Обычный 16" xfId="173" xr:uid="{00000000-0005-0000-0000-0000A3000000}"/>
    <cellStyle name="Обычный 16 2" xfId="242" xr:uid="{00000000-0005-0000-0000-0000A4000000}"/>
    <cellStyle name="Обычный 17" xfId="174" xr:uid="{00000000-0005-0000-0000-0000A5000000}"/>
    <cellStyle name="Обычный 18" xfId="175" xr:uid="{00000000-0005-0000-0000-0000A6000000}"/>
    <cellStyle name="Обычный 18 2" xfId="243" xr:uid="{00000000-0005-0000-0000-0000A7000000}"/>
    <cellStyle name="Обычный 19" xfId="176" xr:uid="{00000000-0005-0000-0000-0000A8000000}"/>
    <cellStyle name="Обычный 19 2" xfId="244" xr:uid="{00000000-0005-0000-0000-0000A9000000}"/>
    <cellStyle name="Обычный 2" xfId="18" xr:uid="{00000000-0005-0000-0000-0000AA000000}"/>
    <cellStyle name="Обычный 2 2" xfId="177" xr:uid="{00000000-0005-0000-0000-0000AB000000}"/>
    <cellStyle name="Обычный 2 2 2" xfId="178" xr:uid="{00000000-0005-0000-0000-0000AC000000}"/>
    <cellStyle name="Обычный 2 2 3" xfId="179" xr:uid="{00000000-0005-0000-0000-0000AD000000}"/>
    <cellStyle name="Обычный 2 2 3 2" xfId="245" xr:uid="{00000000-0005-0000-0000-0000AE000000}"/>
    <cellStyle name="Обычный 2 3" xfId="180" xr:uid="{00000000-0005-0000-0000-0000AF000000}"/>
    <cellStyle name="Обычный 2 4" xfId="181" xr:uid="{00000000-0005-0000-0000-0000B0000000}"/>
    <cellStyle name="Обычный 2 5" xfId="182" xr:uid="{00000000-0005-0000-0000-0000B1000000}"/>
    <cellStyle name="Обычный 2 6" xfId="183" xr:uid="{00000000-0005-0000-0000-0000B2000000}"/>
    <cellStyle name="Обычный 2 7" xfId="184" xr:uid="{00000000-0005-0000-0000-0000B3000000}"/>
    <cellStyle name="Обычный 2 8" xfId="30" xr:uid="{00000000-0005-0000-0000-0000B4000000}"/>
    <cellStyle name="Обычный 3" xfId="28" xr:uid="{00000000-0005-0000-0000-0000B5000000}"/>
    <cellStyle name="Обычный 3 2" xfId="185" xr:uid="{00000000-0005-0000-0000-0000B6000000}"/>
    <cellStyle name="Обычный 3 3" xfId="186" xr:uid="{00000000-0005-0000-0000-0000B7000000}"/>
    <cellStyle name="Обычный 3 4" xfId="187" xr:uid="{00000000-0005-0000-0000-0000B8000000}"/>
    <cellStyle name="Обычный 3 5" xfId="34" xr:uid="{00000000-0005-0000-0000-0000B9000000}"/>
    <cellStyle name="Обычный 3_График выполн" xfId="188" xr:uid="{00000000-0005-0000-0000-0000BA000000}"/>
    <cellStyle name="Обычный 4" xfId="189" xr:uid="{00000000-0005-0000-0000-0000BB000000}"/>
    <cellStyle name="Обычный 4 2" xfId="190" xr:uid="{00000000-0005-0000-0000-0000BC000000}"/>
    <cellStyle name="Обычный 4 3" xfId="191" xr:uid="{00000000-0005-0000-0000-0000BD000000}"/>
    <cellStyle name="Обычный 5" xfId="192" xr:uid="{00000000-0005-0000-0000-0000BE000000}"/>
    <cellStyle name="Обычный 6" xfId="193" xr:uid="{00000000-0005-0000-0000-0000BF000000}"/>
    <cellStyle name="Обычный 6 2" xfId="194" xr:uid="{00000000-0005-0000-0000-0000C0000000}"/>
    <cellStyle name="Обычный 7" xfId="195" xr:uid="{00000000-0005-0000-0000-0000C1000000}"/>
    <cellStyle name="Обычный 8" xfId="196" xr:uid="{00000000-0005-0000-0000-0000C2000000}"/>
    <cellStyle name="Обычный 9" xfId="197" xr:uid="{00000000-0005-0000-0000-0000C3000000}"/>
    <cellStyle name="Обычный_Лист1" xfId="19" xr:uid="{00000000-0005-0000-0000-0000C4000000}"/>
    <cellStyle name="Обычный_РАСЧЕТ ФЗП СРМ на 2011 год рабочий_3" xfId="20" xr:uid="{00000000-0005-0000-0000-0000C5000000}"/>
    <cellStyle name="Плохой" xfId="21" builtinId="27" customBuiltin="1"/>
    <cellStyle name="Плохой 2" xfId="198" xr:uid="{00000000-0005-0000-0000-0000C7000000}"/>
    <cellStyle name="Пояснение" xfId="22" builtinId="53" customBuiltin="1"/>
    <cellStyle name="Пояснение 2" xfId="199" xr:uid="{00000000-0005-0000-0000-0000C9000000}"/>
    <cellStyle name="Примечание" xfId="23" builtinId="10" customBuiltin="1"/>
    <cellStyle name="Примечание 2" xfId="33" xr:uid="{00000000-0005-0000-0000-0000CB000000}"/>
    <cellStyle name="Процентный 2" xfId="200" xr:uid="{00000000-0005-0000-0000-0000CC000000}"/>
    <cellStyle name="Процентный 3" xfId="201" xr:uid="{00000000-0005-0000-0000-0000CD000000}"/>
    <cellStyle name="Процентный 3 2" xfId="202" xr:uid="{00000000-0005-0000-0000-0000CE000000}"/>
    <cellStyle name="Процентный 4" xfId="203" xr:uid="{00000000-0005-0000-0000-0000CF000000}"/>
    <cellStyle name="Связанная ячейка" xfId="24" builtinId="24" customBuiltin="1"/>
    <cellStyle name="Связанная ячейка 2" xfId="204" xr:uid="{00000000-0005-0000-0000-0000D1000000}"/>
    <cellStyle name="Стиль 1" xfId="205" xr:uid="{00000000-0005-0000-0000-0000D2000000}"/>
    <cellStyle name="Стиль 1 2" xfId="206" xr:uid="{00000000-0005-0000-0000-0000D3000000}"/>
    <cellStyle name="Стиль 1 3" xfId="207" xr:uid="{00000000-0005-0000-0000-0000D4000000}"/>
    <cellStyle name="Текст предупреждения" xfId="25" builtinId="11" customBuiltin="1"/>
    <cellStyle name="Текст предупреждения 2" xfId="208" xr:uid="{00000000-0005-0000-0000-0000D6000000}"/>
    <cellStyle name="текстовый" xfId="209" xr:uid="{00000000-0005-0000-0000-0000D7000000}"/>
    <cellStyle name="Титул" xfId="210" xr:uid="{00000000-0005-0000-0000-0000D8000000}"/>
    <cellStyle name="Финансовый 10" xfId="211" xr:uid="{00000000-0005-0000-0000-0000D9000000}"/>
    <cellStyle name="Финансовый 10 2" xfId="246" xr:uid="{00000000-0005-0000-0000-0000DA000000}"/>
    <cellStyle name="Финансовый 11" xfId="212" xr:uid="{00000000-0005-0000-0000-0000DB000000}"/>
    <cellStyle name="Финансовый 11 2" xfId="247" xr:uid="{00000000-0005-0000-0000-0000DC000000}"/>
    <cellStyle name="Финансовый 12" xfId="213" xr:uid="{00000000-0005-0000-0000-0000DD000000}"/>
    <cellStyle name="Финансовый 12 2" xfId="248" xr:uid="{00000000-0005-0000-0000-0000DE000000}"/>
    <cellStyle name="Финансовый 13" xfId="214" xr:uid="{00000000-0005-0000-0000-0000DF000000}"/>
    <cellStyle name="Финансовый 13 2" xfId="249" xr:uid="{00000000-0005-0000-0000-0000E0000000}"/>
    <cellStyle name="Финансовый 14" xfId="215" xr:uid="{00000000-0005-0000-0000-0000E1000000}"/>
    <cellStyle name="Финансовый 14 2" xfId="250" xr:uid="{00000000-0005-0000-0000-0000E2000000}"/>
    <cellStyle name="Финансовый 15" xfId="216" xr:uid="{00000000-0005-0000-0000-0000E3000000}"/>
    <cellStyle name="Финансовый 15 2" xfId="251" xr:uid="{00000000-0005-0000-0000-0000E4000000}"/>
    <cellStyle name="Финансовый 16" xfId="217" xr:uid="{00000000-0005-0000-0000-0000E5000000}"/>
    <cellStyle name="Финансовый 16 2" xfId="252" xr:uid="{00000000-0005-0000-0000-0000E6000000}"/>
    <cellStyle name="Финансовый 17" xfId="31" xr:uid="{00000000-0005-0000-0000-0000E7000000}"/>
    <cellStyle name="Финансовый 2" xfId="26" xr:uid="{00000000-0005-0000-0000-0000E8000000}"/>
    <cellStyle name="Финансовый 2 2" xfId="218" xr:uid="{00000000-0005-0000-0000-0000E9000000}"/>
    <cellStyle name="Финансовый 2 3" xfId="219" xr:uid="{00000000-0005-0000-0000-0000EA000000}"/>
    <cellStyle name="Финансовый 2 4" xfId="32" xr:uid="{00000000-0005-0000-0000-0000EB000000}"/>
    <cellStyle name="Финансовый 2_АИИС КУЭ" xfId="220" xr:uid="{00000000-0005-0000-0000-0000EC000000}"/>
    <cellStyle name="Финансовый 3" xfId="29" xr:uid="{00000000-0005-0000-0000-0000ED000000}"/>
    <cellStyle name="Финансовый 3 2" xfId="222" xr:uid="{00000000-0005-0000-0000-0000EE000000}"/>
    <cellStyle name="Финансовый 3 3" xfId="223" xr:uid="{00000000-0005-0000-0000-0000EF000000}"/>
    <cellStyle name="Финансовый 3 4" xfId="221" xr:uid="{00000000-0005-0000-0000-0000F0000000}"/>
    <cellStyle name="Финансовый 4" xfId="224" xr:uid="{00000000-0005-0000-0000-0000F1000000}"/>
    <cellStyle name="Финансовый 5" xfId="225" xr:uid="{00000000-0005-0000-0000-0000F2000000}"/>
    <cellStyle name="Финансовый 6" xfId="226" xr:uid="{00000000-0005-0000-0000-0000F3000000}"/>
    <cellStyle name="Финансовый 7" xfId="227" xr:uid="{00000000-0005-0000-0000-0000F4000000}"/>
    <cellStyle name="Финансовый 8" xfId="228" xr:uid="{00000000-0005-0000-0000-0000F5000000}"/>
    <cellStyle name="Финансовый 9" xfId="229" xr:uid="{00000000-0005-0000-0000-0000F6000000}"/>
    <cellStyle name="Финансовый 9 2" xfId="253" xr:uid="{00000000-0005-0000-0000-0000F7000000}"/>
    <cellStyle name="Хороший" xfId="27" builtinId="26" customBuiltin="1"/>
    <cellStyle name="Хороший 2" xfId="230" xr:uid="{00000000-0005-0000-0000-0000F9000000}"/>
    <cellStyle name="Числовой" xfId="231" xr:uid="{00000000-0005-0000-0000-0000FA000000}"/>
    <cellStyle name="Числовой 2" xfId="254" xr:uid="{00000000-0005-0000-0000-0000FB000000}"/>
    <cellStyle name="常规_~8586782" xfId="232" xr:uid="{00000000-0005-0000-0000-0000FC000000}"/>
    <cellStyle name="样式 1" xfId="233" xr:uid="{00000000-0005-0000-0000-0000FD000000}"/>
    <cellStyle name="標準_BQlist_Prise List fo" xfId="234" xr:uid="{00000000-0005-0000-0000-0000F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J27"/>
  <sheetViews>
    <sheetView tabSelected="1" view="pageBreakPreview" zoomScaleNormal="100" zoomScaleSheetLayoutView="100" workbookViewId="0">
      <selection activeCell="F7" sqref="F7"/>
    </sheetView>
  </sheetViews>
  <sheetFormatPr defaultColWidth="9.08984375" defaultRowHeight="15.5" outlineLevelRow="1"/>
  <cols>
    <col min="1" max="1" width="6.90625" style="1" customWidth="1"/>
    <col min="2" max="2" width="25" style="1" customWidth="1"/>
    <col min="3" max="3" width="19" style="1" customWidth="1"/>
    <col min="4" max="4" width="22.08984375" style="1" customWidth="1"/>
    <col min="5" max="5" width="18" style="1" customWidth="1"/>
    <col min="6" max="6" width="23.453125" style="1" customWidth="1"/>
    <col min="7" max="7" width="19.36328125" style="1" customWidth="1"/>
    <col min="8" max="8" width="18.90625" style="1" customWidth="1"/>
    <col min="9" max="9" width="18.08984375" style="1" customWidth="1"/>
    <col min="10" max="10" width="19.6328125" style="1" customWidth="1"/>
    <col min="11" max="12" width="11.08984375" style="1" customWidth="1"/>
    <col min="13" max="16384" width="9.08984375" style="1"/>
  </cols>
  <sheetData>
    <row r="1" spans="1:10" ht="27" customHeight="1">
      <c r="G1" s="13"/>
      <c r="H1" s="13"/>
      <c r="I1" s="114" t="s">
        <v>82</v>
      </c>
      <c r="J1" s="114"/>
    </row>
    <row r="2" spans="1:10" ht="15" customHeight="1">
      <c r="F2" s="14"/>
      <c r="G2" s="14"/>
      <c r="H2" s="93"/>
      <c r="I2" s="93"/>
      <c r="J2" s="93"/>
    </row>
    <row r="3" spans="1:10" ht="15" customHeight="1">
      <c r="F3" s="14"/>
      <c r="G3" s="14"/>
      <c r="H3" s="14"/>
      <c r="I3" s="93"/>
      <c r="J3" s="93"/>
    </row>
    <row r="4" spans="1:10">
      <c r="F4" s="14"/>
      <c r="G4" s="14"/>
      <c r="H4" s="97"/>
      <c r="I4" s="97"/>
      <c r="J4" s="97"/>
    </row>
    <row r="5" spans="1:10" ht="16" thickBot="1">
      <c r="F5" s="58"/>
      <c r="G5" s="58"/>
      <c r="H5" s="59"/>
      <c r="I5" s="59"/>
      <c r="J5" s="59"/>
    </row>
    <row r="6" spans="1:10" ht="29.25" customHeight="1" thickBot="1">
      <c r="A6" s="94" t="s">
        <v>62</v>
      </c>
      <c r="B6" s="95"/>
      <c r="C6" s="95"/>
      <c r="D6" s="95"/>
      <c r="E6" s="95"/>
      <c r="F6" s="95"/>
      <c r="G6" s="95"/>
      <c r="H6" s="95"/>
      <c r="I6" s="95"/>
      <c r="J6" s="96"/>
    </row>
    <row r="7" spans="1:10" ht="49.5" customHeight="1" thickBot="1">
      <c r="A7" s="18" t="s">
        <v>12</v>
      </c>
      <c r="B7" s="19" t="s">
        <v>13</v>
      </c>
      <c r="C7" s="19" t="s">
        <v>21</v>
      </c>
      <c r="D7" s="19" t="s">
        <v>14</v>
      </c>
      <c r="E7" s="19" t="s">
        <v>22</v>
      </c>
      <c r="F7" s="19" t="s">
        <v>15</v>
      </c>
      <c r="G7" s="19" t="s">
        <v>16</v>
      </c>
      <c r="H7" s="19" t="s">
        <v>17</v>
      </c>
      <c r="I7" s="19" t="s">
        <v>61</v>
      </c>
      <c r="J7" s="32" t="s">
        <v>39</v>
      </c>
    </row>
    <row r="8" spans="1:10" s="43" customFormat="1" outlineLevel="1">
      <c r="A8" s="67">
        <v>1</v>
      </c>
      <c r="B8" s="55">
        <v>46388</v>
      </c>
      <c r="C8" s="20">
        <f>ФОТ!$J$22/12</f>
        <v>0</v>
      </c>
      <c r="D8" s="20">
        <f>Транспорт!$L$11</f>
        <v>0</v>
      </c>
      <c r="E8" s="56">
        <v>200000</v>
      </c>
      <c r="F8" s="20">
        <f>C8+D8+E8</f>
        <v>200000</v>
      </c>
      <c r="G8" s="20">
        <f>Накладные!$C$28</f>
        <v>0</v>
      </c>
      <c r="H8" s="20">
        <f>F8+G8</f>
        <v>200000</v>
      </c>
      <c r="I8" s="20">
        <f>ROUND(H8*0.1,2)</f>
        <v>20000</v>
      </c>
      <c r="J8" s="66">
        <f>H8+I8</f>
        <v>220000</v>
      </c>
    </row>
    <row r="9" spans="1:10" s="54" customFormat="1" outlineLevel="1">
      <c r="A9" s="68">
        <v>2</v>
      </c>
      <c r="B9" s="55">
        <v>46419</v>
      </c>
      <c r="C9" s="20">
        <f>ФОТ!$J$22/12</f>
        <v>0</v>
      </c>
      <c r="D9" s="20">
        <f>Транспорт!$L$11</f>
        <v>0</v>
      </c>
      <c r="E9" s="56">
        <v>200000</v>
      </c>
      <c r="F9" s="20">
        <f t="shared" ref="F9:F19" si="0">C9+D9+E9</f>
        <v>200000</v>
      </c>
      <c r="G9" s="20">
        <f>Накладные!$C$28</f>
        <v>0</v>
      </c>
      <c r="H9" s="20">
        <f t="shared" ref="H9:H19" si="1">F9+G9</f>
        <v>200000</v>
      </c>
      <c r="I9" s="20">
        <f t="shared" ref="I9:I19" si="2">ROUND(H9*0.1,2)</f>
        <v>20000</v>
      </c>
      <c r="J9" s="66">
        <f t="shared" ref="J9:J19" si="3">H9+I9</f>
        <v>220000</v>
      </c>
    </row>
    <row r="10" spans="1:10" s="54" customFormat="1" outlineLevel="1">
      <c r="A10" s="68">
        <v>3</v>
      </c>
      <c r="B10" s="55">
        <v>46447</v>
      </c>
      <c r="C10" s="20">
        <f>ФОТ!$J$22/12</f>
        <v>0</v>
      </c>
      <c r="D10" s="20">
        <f>Транспорт!$L$11</f>
        <v>0</v>
      </c>
      <c r="E10" s="56">
        <v>200000</v>
      </c>
      <c r="F10" s="20">
        <f t="shared" si="0"/>
        <v>200000</v>
      </c>
      <c r="G10" s="20">
        <f>Накладные!$C$28</f>
        <v>0</v>
      </c>
      <c r="H10" s="20">
        <f t="shared" si="1"/>
        <v>200000</v>
      </c>
      <c r="I10" s="20">
        <f t="shared" si="2"/>
        <v>20000</v>
      </c>
      <c r="J10" s="66">
        <f t="shared" si="3"/>
        <v>220000</v>
      </c>
    </row>
    <row r="11" spans="1:10" s="54" customFormat="1" outlineLevel="1">
      <c r="A11" s="68">
        <v>4</v>
      </c>
      <c r="B11" s="55">
        <v>46478</v>
      </c>
      <c r="C11" s="20">
        <f>ФОТ!$J$22/12</f>
        <v>0</v>
      </c>
      <c r="D11" s="20">
        <f>Транспорт!$L$11</f>
        <v>0</v>
      </c>
      <c r="E11" s="56">
        <v>200000</v>
      </c>
      <c r="F11" s="20">
        <f t="shared" si="0"/>
        <v>200000</v>
      </c>
      <c r="G11" s="20">
        <f>Накладные!$C$28</f>
        <v>0</v>
      </c>
      <c r="H11" s="20">
        <f t="shared" si="1"/>
        <v>200000</v>
      </c>
      <c r="I11" s="20">
        <f t="shared" si="2"/>
        <v>20000</v>
      </c>
      <c r="J11" s="66">
        <f t="shared" si="3"/>
        <v>220000</v>
      </c>
    </row>
    <row r="12" spans="1:10" s="54" customFormat="1" outlineLevel="1">
      <c r="A12" s="68">
        <v>5</v>
      </c>
      <c r="B12" s="55">
        <v>46508</v>
      </c>
      <c r="C12" s="20">
        <f>ФОТ!$J$22/12</f>
        <v>0</v>
      </c>
      <c r="D12" s="20">
        <f>Транспорт!$L$11</f>
        <v>0</v>
      </c>
      <c r="E12" s="56">
        <v>200000</v>
      </c>
      <c r="F12" s="20">
        <f t="shared" si="0"/>
        <v>200000</v>
      </c>
      <c r="G12" s="20">
        <f>Накладные!$C$28</f>
        <v>0</v>
      </c>
      <c r="H12" s="20">
        <f t="shared" si="1"/>
        <v>200000</v>
      </c>
      <c r="I12" s="20">
        <f t="shared" si="2"/>
        <v>20000</v>
      </c>
      <c r="J12" s="66">
        <f t="shared" si="3"/>
        <v>220000</v>
      </c>
    </row>
    <row r="13" spans="1:10" s="43" customFormat="1" outlineLevel="1">
      <c r="A13" s="68">
        <v>6</v>
      </c>
      <c r="B13" s="55">
        <v>46539</v>
      </c>
      <c r="C13" s="20">
        <f>ФОТ!$J$22/12</f>
        <v>0</v>
      </c>
      <c r="D13" s="20">
        <f>Транспорт!$L$11</f>
        <v>0</v>
      </c>
      <c r="E13" s="56">
        <v>200000</v>
      </c>
      <c r="F13" s="20">
        <f t="shared" si="0"/>
        <v>200000</v>
      </c>
      <c r="G13" s="20">
        <f>Накладные!$C$28</f>
        <v>0</v>
      </c>
      <c r="H13" s="20">
        <f t="shared" si="1"/>
        <v>200000</v>
      </c>
      <c r="I13" s="20">
        <f t="shared" si="2"/>
        <v>20000</v>
      </c>
      <c r="J13" s="66">
        <f t="shared" si="3"/>
        <v>220000</v>
      </c>
    </row>
    <row r="14" spans="1:10" s="43" customFormat="1" outlineLevel="1">
      <c r="A14" s="68">
        <v>7</v>
      </c>
      <c r="B14" s="55">
        <v>46569</v>
      </c>
      <c r="C14" s="20">
        <f>ФОТ!$J$22/12</f>
        <v>0</v>
      </c>
      <c r="D14" s="20">
        <f>Транспорт!$L$11</f>
        <v>0</v>
      </c>
      <c r="E14" s="56">
        <v>200000</v>
      </c>
      <c r="F14" s="20">
        <f t="shared" si="0"/>
        <v>200000</v>
      </c>
      <c r="G14" s="20">
        <f>Накладные!$C$28</f>
        <v>0</v>
      </c>
      <c r="H14" s="20">
        <f t="shared" si="1"/>
        <v>200000</v>
      </c>
      <c r="I14" s="20">
        <f t="shared" si="2"/>
        <v>20000</v>
      </c>
      <c r="J14" s="66">
        <f t="shared" si="3"/>
        <v>220000</v>
      </c>
    </row>
    <row r="15" spans="1:10" s="43" customFormat="1" outlineLevel="1">
      <c r="A15" s="68">
        <v>8</v>
      </c>
      <c r="B15" s="55">
        <v>46600</v>
      </c>
      <c r="C15" s="20">
        <f>ФОТ!$J$22/12</f>
        <v>0</v>
      </c>
      <c r="D15" s="20">
        <f>Транспорт!$L$11</f>
        <v>0</v>
      </c>
      <c r="E15" s="56">
        <v>200000</v>
      </c>
      <c r="F15" s="20">
        <f t="shared" si="0"/>
        <v>200000</v>
      </c>
      <c r="G15" s="20">
        <f>Накладные!$C$28</f>
        <v>0</v>
      </c>
      <c r="H15" s="20">
        <f t="shared" si="1"/>
        <v>200000</v>
      </c>
      <c r="I15" s="20">
        <f t="shared" si="2"/>
        <v>20000</v>
      </c>
      <c r="J15" s="66">
        <f t="shared" si="3"/>
        <v>220000</v>
      </c>
    </row>
    <row r="16" spans="1:10" s="43" customFormat="1" outlineLevel="1">
      <c r="A16" s="68">
        <v>9</v>
      </c>
      <c r="B16" s="55">
        <v>46631</v>
      </c>
      <c r="C16" s="20">
        <f>ФОТ!$J$22/12</f>
        <v>0</v>
      </c>
      <c r="D16" s="20">
        <f>Транспорт!$L$11</f>
        <v>0</v>
      </c>
      <c r="E16" s="56">
        <v>200000</v>
      </c>
      <c r="F16" s="20">
        <f t="shared" si="0"/>
        <v>200000</v>
      </c>
      <c r="G16" s="20">
        <f>Накладные!$C$28</f>
        <v>0</v>
      </c>
      <c r="H16" s="20">
        <f t="shared" si="1"/>
        <v>200000</v>
      </c>
      <c r="I16" s="20">
        <f t="shared" si="2"/>
        <v>20000</v>
      </c>
      <c r="J16" s="66">
        <f t="shared" si="3"/>
        <v>220000</v>
      </c>
    </row>
    <row r="17" spans="1:10" s="43" customFormat="1" outlineLevel="1">
      <c r="A17" s="68">
        <v>10</v>
      </c>
      <c r="B17" s="55">
        <v>46661</v>
      </c>
      <c r="C17" s="20">
        <f>ФОТ!$J$22/12</f>
        <v>0</v>
      </c>
      <c r="D17" s="20">
        <f>Транспорт!$L$11</f>
        <v>0</v>
      </c>
      <c r="E17" s="56">
        <v>200000</v>
      </c>
      <c r="F17" s="20">
        <f t="shared" si="0"/>
        <v>200000</v>
      </c>
      <c r="G17" s="20">
        <f>Накладные!$C$28</f>
        <v>0</v>
      </c>
      <c r="H17" s="20">
        <f t="shared" si="1"/>
        <v>200000</v>
      </c>
      <c r="I17" s="20">
        <f t="shared" si="2"/>
        <v>20000</v>
      </c>
      <c r="J17" s="66">
        <f t="shared" si="3"/>
        <v>220000</v>
      </c>
    </row>
    <row r="18" spans="1:10" s="43" customFormat="1" outlineLevel="1">
      <c r="A18" s="68">
        <v>11</v>
      </c>
      <c r="B18" s="55">
        <v>46692</v>
      </c>
      <c r="C18" s="20">
        <f>ФОТ!$J$22/12</f>
        <v>0</v>
      </c>
      <c r="D18" s="20">
        <f>Транспорт!$L$11</f>
        <v>0</v>
      </c>
      <c r="E18" s="56">
        <v>200000</v>
      </c>
      <c r="F18" s="20">
        <f t="shared" si="0"/>
        <v>200000</v>
      </c>
      <c r="G18" s="20">
        <f>Накладные!$C$28</f>
        <v>0</v>
      </c>
      <c r="H18" s="20">
        <f t="shared" si="1"/>
        <v>200000</v>
      </c>
      <c r="I18" s="20">
        <f t="shared" si="2"/>
        <v>20000</v>
      </c>
      <c r="J18" s="66">
        <f t="shared" si="3"/>
        <v>220000</v>
      </c>
    </row>
    <row r="19" spans="1:10" s="43" customFormat="1" ht="16" outlineLevel="1" thickBot="1">
      <c r="A19" s="68">
        <v>12</v>
      </c>
      <c r="B19" s="55">
        <v>46722</v>
      </c>
      <c r="C19" s="20">
        <f>ФОТ!$J$22/12</f>
        <v>0</v>
      </c>
      <c r="D19" s="20">
        <f>Транспорт!$L$11</f>
        <v>0</v>
      </c>
      <c r="E19" s="56">
        <v>200000</v>
      </c>
      <c r="F19" s="20">
        <f t="shared" si="0"/>
        <v>200000</v>
      </c>
      <c r="G19" s="20">
        <f>Накладные!$C$28</f>
        <v>0</v>
      </c>
      <c r="H19" s="20">
        <f t="shared" si="1"/>
        <v>200000</v>
      </c>
      <c r="I19" s="20">
        <f t="shared" si="2"/>
        <v>20000</v>
      </c>
      <c r="J19" s="66">
        <f t="shared" si="3"/>
        <v>220000</v>
      </c>
    </row>
    <row r="20" spans="1:10" ht="30.5" thickBot="1">
      <c r="A20" s="21"/>
      <c r="B20" s="49" t="s">
        <v>72</v>
      </c>
      <c r="C20" s="50">
        <f t="shared" ref="C20:J20" si="4">SUM(C8:C19)</f>
        <v>0</v>
      </c>
      <c r="D20" s="50">
        <f t="shared" si="4"/>
        <v>0</v>
      </c>
      <c r="E20" s="50">
        <f t="shared" si="4"/>
        <v>2400000</v>
      </c>
      <c r="F20" s="50">
        <f t="shared" si="4"/>
        <v>2400000</v>
      </c>
      <c r="G20" s="50">
        <f t="shared" si="4"/>
        <v>0</v>
      </c>
      <c r="H20" s="50">
        <f t="shared" si="4"/>
        <v>2400000</v>
      </c>
      <c r="I20" s="50">
        <f t="shared" si="4"/>
        <v>240000</v>
      </c>
      <c r="J20" s="57">
        <f t="shared" si="4"/>
        <v>2640000</v>
      </c>
    </row>
    <row r="21" spans="1:10">
      <c r="A21" s="51"/>
      <c r="B21" s="52"/>
      <c r="C21" s="53"/>
      <c r="D21" s="53"/>
      <c r="E21" s="53"/>
      <c r="F21" s="53"/>
      <c r="G21" s="53"/>
      <c r="H21" s="53"/>
      <c r="I21" s="53"/>
      <c r="J21" s="53"/>
    </row>
    <row r="22" spans="1:10">
      <c r="A22" s="1" t="s">
        <v>65</v>
      </c>
      <c r="B22" s="22"/>
    </row>
    <row r="23" spans="1:10">
      <c r="A23" s="23"/>
      <c r="B23" s="15"/>
      <c r="C23" s="16"/>
      <c r="I23" s="92"/>
      <c r="J23" s="92"/>
    </row>
    <row r="24" spans="1:10">
      <c r="A24" s="23" t="s">
        <v>64</v>
      </c>
      <c r="I24" s="91"/>
      <c r="J24" s="91"/>
    </row>
    <row r="25" spans="1:10">
      <c r="I25" s="91"/>
      <c r="J25" s="91"/>
    </row>
    <row r="26" spans="1:10">
      <c r="I26" s="24"/>
      <c r="J26" s="24"/>
    </row>
    <row r="27" spans="1:10">
      <c r="I27" s="91"/>
      <c r="J27" s="91"/>
    </row>
  </sheetData>
  <mergeCells count="9">
    <mergeCell ref="I27:J27"/>
    <mergeCell ref="I23:J23"/>
    <mergeCell ref="I1:J1"/>
    <mergeCell ref="H2:J2"/>
    <mergeCell ref="I3:J3"/>
    <mergeCell ref="I24:J24"/>
    <mergeCell ref="I25:J25"/>
    <mergeCell ref="A6:J6"/>
    <mergeCell ref="H4:J4"/>
  </mergeCells>
  <printOptions horizontalCentered="1"/>
  <pageMargins left="0.59055118110236227" right="0.19685039370078741" top="0.39370078740157483" bottom="0.19685039370078741" header="0" footer="0.11811023622047245"/>
  <pageSetup paperSize="9" scale="7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  <pageSetUpPr fitToPage="1"/>
  </sheetPr>
  <dimension ref="A1:J32"/>
  <sheetViews>
    <sheetView view="pageBreakPreview" zoomScaleNormal="100" zoomScaleSheetLayoutView="100" workbookViewId="0">
      <selection activeCell="A10" sqref="A10:J10"/>
    </sheetView>
  </sheetViews>
  <sheetFormatPr defaultColWidth="9.08984375" defaultRowHeight="15.5"/>
  <cols>
    <col min="1" max="1" width="72.6328125" style="1" customWidth="1"/>
    <col min="2" max="2" width="11.08984375" style="1" bestFit="1" customWidth="1"/>
    <col min="3" max="3" width="19.54296875" style="1" customWidth="1"/>
    <col min="4" max="4" width="13.36328125" style="1" customWidth="1"/>
    <col min="5" max="5" width="14.08984375" style="1" customWidth="1"/>
    <col min="6" max="6" width="17.08984375" style="1" customWidth="1"/>
    <col min="7" max="7" width="20.453125" style="1" customWidth="1"/>
    <col min="8" max="8" width="19.453125" style="1" customWidth="1"/>
    <col min="9" max="9" width="18.54296875" style="1" customWidth="1"/>
    <col min="10" max="10" width="20.08984375" style="1" customWidth="1"/>
    <col min="11" max="11" width="11" style="1" customWidth="1"/>
    <col min="12" max="12" width="11.453125" style="1" customWidth="1"/>
    <col min="13" max="13" width="12.453125" style="1" customWidth="1"/>
    <col min="14" max="14" width="11.453125" style="1" customWidth="1"/>
    <col min="15" max="16384" width="9.08984375" style="1"/>
  </cols>
  <sheetData>
    <row r="1" spans="1:10" ht="16.5">
      <c r="I1" s="115" t="s">
        <v>83</v>
      </c>
      <c r="J1" s="115"/>
    </row>
    <row r="2" spans="1:10">
      <c r="H2" s="99"/>
      <c r="I2" s="99"/>
      <c r="J2" s="99"/>
    </row>
    <row r="3" spans="1:10">
      <c r="I3" s="99"/>
      <c r="J3" s="99"/>
    </row>
    <row r="5" spans="1:10" ht="16" thickBot="1">
      <c r="A5" s="1" t="s">
        <v>1</v>
      </c>
      <c r="J5" s="61"/>
    </row>
    <row r="6" spans="1:10" ht="30" customHeight="1" thickBot="1">
      <c r="A6" s="100" t="s">
        <v>75</v>
      </c>
      <c r="B6" s="101"/>
      <c r="C6" s="101"/>
      <c r="D6" s="101"/>
      <c r="E6" s="101"/>
      <c r="F6" s="101"/>
      <c r="G6" s="101"/>
      <c r="H6" s="101"/>
      <c r="I6" s="101"/>
      <c r="J6" s="102"/>
    </row>
    <row r="7" spans="1:10" ht="7.5" customHeight="1">
      <c r="A7" s="69"/>
      <c r="B7" s="51"/>
      <c r="C7" s="51"/>
      <c r="D7" s="51"/>
      <c r="E7" s="51"/>
      <c r="F7" s="51"/>
      <c r="G7" s="51"/>
      <c r="H7" s="51"/>
      <c r="I7" s="51"/>
      <c r="J7" s="70"/>
    </row>
    <row r="8" spans="1:10" ht="45">
      <c r="A8" s="73" t="s">
        <v>0</v>
      </c>
      <c r="B8" s="74" t="s">
        <v>2</v>
      </c>
      <c r="C8" s="74" t="s">
        <v>3</v>
      </c>
      <c r="D8" s="74" t="s">
        <v>4</v>
      </c>
      <c r="E8" s="74" t="s">
        <v>5</v>
      </c>
      <c r="F8" s="74" t="s">
        <v>68</v>
      </c>
      <c r="G8" s="74" t="s">
        <v>69</v>
      </c>
      <c r="H8" s="74" t="s">
        <v>70</v>
      </c>
      <c r="I8" s="74" t="s">
        <v>6</v>
      </c>
      <c r="J8" s="74" t="s">
        <v>37</v>
      </c>
    </row>
    <row r="9" spans="1:10">
      <c r="A9" s="73" t="s">
        <v>71</v>
      </c>
      <c r="B9" s="74">
        <v>1</v>
      </c>
      <c r="C9" s="74"/>
      <c r="D9" s="63">
        <f t="shared" ref="D9" si="0">C9*0.7</f>
        <v>0</v>
      </c>
      <c r="E9" s="63">
        <f>C9*0.5</f>
        <v>0</v>
      </c>
      <c r="F9" s="74"/>
      <c r="G9" s="74"/>
      <c r="H9" s="74"/>
      <c r="I9" s="63">
        <f>(G9+F9+E9+D9+C9+H9)*B9</f>
        <v>0</v>
      </c>
      <c r="J9" s="63">
        <f>I9*12</f>
        <v>0</v>
      </c>
    </row>
    <row r="10" spans="1:10">
      <c r="A10" s="103" t="s">
        <v>66</v>
      </c>
      <c r="B10" s="103"/>
      <c r="C10" s="103"/>
      <c r="D10" s="103"/>
      <c r="E10" s="103"/>
      <c r="F10" s="103"/>
      <c r="G10" s="103"/>
      <c r="H10" s="103"/>
      <c r="I10" s="103"/>
      <c r="J10" s="103"/>
    </row>
    <row r="11" spans="1:10">
      <c r="A11" s="75" t="s">
        <v>44</v>
      </c>
      <c r="B11" s="62">
        <v>2</v>
      </c>
      <c r="C11" s="63"/>
      <c r="D11" s="63">
        <f t="shared" ref="D11:D16" si="1">C11*0.7</f>
        <v>0</v>
      </c>
      <c r="E11" s="63">
        <f>C11*0.5</f>
        <v>0</v>
      </c>
      <c r="F11" s="63"/>
      <c r="G11" s="63"/>
      <c r="H11" s="63"/>
      <c r="I11" s="63">
        <f>(G11+F11+E11+D11+C11+H11)*B11</f>
        <v>0</v>
      </c>
      <c r="J11" s="63">
        <f>I11*12</f>
        <v>0</v>
      </c>
    </row>
    <row r="12" spans="1:10">
      <c r="A12" s="75" t="s">
        <v>35</v>
      </c>
      <c r="B12" s="62">
        <v>4</v>
      </c>
      <c r="C12" s="63"/>
      <c r="D12" s="63">
        <f t="shared" si="1"/>
        <v>0</v>
      </c>
      <c r="E12" s="63">
        <f t="shared" ref="E12:E16" si="2">C12*0.5</f>
        <v>0</v>
      </c>
      <c r="F12" s="63"/>
      <c r="G12" s="63"/>
      <c r="H12" s="63"/>
      <c r="I12" s="63">
        <f t="shared" ref="I12:I16" si="3">(G12+F12+E12+D12+C12+H12)*B12</f>
        <v>0</v>
      </c>
      <c r="J12" s="63">
        <f t="shared" ref="J12:J16" si="4">I12*12</f>
        <v>0</v>
      </c>
    </row>
    <row r="13" spans="1:10">
      <c r="A13" s="75" t="s">
        <v>36</v>
      </c>
      <c r="B13" s="62">
        <v>16</v>
      </c>
      <c r="C13" s="63"/>
      <c r="D13" s="63">
        <f t="shared" si="1"/>
        <v>0</v>
      </c>
      <c r="E13" s="63">
        <f t="shared" si="2"/>
        <v>0</v>
      </c>
      <c r="F13" s="63"/>
      <c r="G13" s="63"/>
      <c r="H13" s="63"/>
      <c r="I13" s="63">
        <f t="shared" si="3"/>
        <v>0</v>
      </c>
      <c r="J13" s="63">
        <f t="shared" si="4"/>
        <v>0</v>
      </c>
    </row>
    <row r="14" spans="1:10">
      <c r="A14" s="75" t="s">
        <v>40</v>
      </c>
      <c r="B14" s="62">
        <v>4</v>
      </c>
      <c r="C14" s="63"/>
      <c r="D14" s="63">
        <f t="shared" si="1"/>
        <v>0</v>
      </c>
      <c r="E14" s="63">
        <f t="shared" si="2"/>
        <v>0</v>
      </c>
      <c r="F14" s="63"/>
      <c r="G14" s="63"/>
      <c r="H14" s="63"/>
      <c r="I14" s="63">
        <f t="shared" si="3"/>
        <v>0</v>
      </c>
      <c r="J14" s="63">
        <f t="shared" si="4"/>
        <v>0</v>
      </c>
    </row>
    <row r="15" spans="1:10">
      <c r="A15" s="75" t="s">
        <v>7</v>
      </c>
      <c r="B15" s="62">
        <v>2</v>
      </c>
      <c r="C15" s="63"/>
      <c r="D15" s="63">
        <f t="shared" si="1"/>
        <v>0</v>
      </c>
      <c r="E15" s="63">
        <f t="shared" si="2"/>
        <v>0</v>
      </c>
      <c r="F15" s="63"/>
      <c r="G15" s="63"/>
      <c r="H15" s="63"/>
      <c r="I15" s="63">
        <f t="shared" si="3"/>
        <v>0</v>
      </c>
      <c r="J15" s="63">
        <f t="shared" si="4"/>
        <v>0</v>
      </c>
    </row>
    <row r="16" spans="1:10">
      <c r="A16" s="75" t="s">
        <v>76</v>
      </c>
      <c r="B16" s="62">
        <v>2</v>
      </c>
      <c r="C16" s="63"/>
      <c r="D16" s="63">
        <f t="shared" si="1"/>
        <v>0</v>
      </c>
      <c r="E16" s="63">
        <f t="shared" si="2"/>
        <v>0</v>
      </c>
      <c r="F16" s="63"/>
      <c r="G16" s="63"/>
      <c r="H16" s="63"/>
      <c r="I16" s="63">
        <f t="shared" si="3"/>
        <v>0</v>
      </c>
      <c r="J16" s="63">
        <f t="shared" si="4"/>
        <v>0</v>
      </c>
    </row>
    <row r="17" spans="1:10">
      <c r="A17" s="76" t="s">
        <v>59</v>
      </c>
      <c r="B17" s="62">
        <f>SUM(B10:B15)</f>
        <v>28</v>
      </c>
      <c r="C17" s="63"/>
      <c r="D17" s="63"/>
      <c r="E17" s="63"/>
      <c r="F17" s="63"/>
      <c r="G17" s="63"/>
      <c r="H17" s="63"/>
      <c r="I17" s="63"/>
      <c r="J17" s="63"/>
    </row>
    <row r="18" spans="1:10" ht="16" thickBot="1">
      <c r="A18" s="77" t="s">
        <v>38</v>
      </c>
      <c r="B18" s="78"/>
      <c r="C18" s="79"/>
      <c r="D18" s="79"/>
      <c r="E18" s="79"/>
      <c r="F18" s="79"/>
      <c r="G18" s="80"/>
      <c r="H18" s="80"/>
      <c r="I18" s="80">
        <f>SUM(I11:I16)+I9</f>
        <v>0</v>
      </c>
      <c r="J18" s="80">
        <f>SUM(J11:J16)+J9</f>
        <v>0</v>
      </c>
    </row>
    <row r="19" spans="1:10">
      <c r="A19" s="81" t="s">
        <v>45</v>
      </c>
      <c r="B19" s="82"/>
      <c r="C19" s="83"/>
      <c r="D19" s="83"/>
      <c r="E19" s="83"/>
      <c r="F19" s="83"/>
      <c r="G19" s="83"/>
      <c r="H19" s="83"/>
      <c r="I19" s="84"/>
      <c r="J19" s="85">
        <f>I18</f>
        <v>0</v>
      </c>
    </row>
    <row r="20" spans="1:10">
      <c r="A20" s="26" t="s">
        <v>46</v>
      </c>
      <c r="B20" s="27"/>
      <c r="C20" s="28"/>
      <c r="D20" s="28"/>
      <c r="E20" s="28"/>
      <c r="F20" s="28"/>
      <c r="G20" s="28"/>
      <c r="H20" s="28"/>
      <c r="I20" s="29"/>
      <c r="J20" s="30">
        <f>J18/29.4*44/12</f>
        <v>0</v>
      </c>
    </row>
    <row r="21" spans="1:10">
      <c r="A21" s="26" t="s">
        <v>47</v>
      </c>
      <c r="B21" s="27"/>
      <c r="C21" s="28"/>
      <c r="D21" s="28"/>
      <c r="E21" s="28"/>
      <c r="F21" s="28"/>
      <c r="G21" s="28"/>
      <c r="H21" s="28"/>
      <c r="I21" s="29"/>
      <c r="J21" s="30"/>
    </row>
    <row r="22" spans="1:10">
      <c r="A22" s="86" t="s">
        <v>60</v>
      </c>
      <c r="B22" s="27"/>
      <c r="C22" s="28"/>
      <c r="D22" s="28"/>
      <c r="E22" s="28"/>
      <c r="F22" s="28"/>
      <c r="G22" s="28"/>
      <c r="H22" s="28"/>
      <c r="I22" s="29"/>
      <c r="J22" s="87">
        <f>J18+J19+J20+J21</f>
        <v>0</v>
      </c>
    </row>
    <row r="23" spans="1:10" ht="16" thickBot="1">
      <c r="A23" s="88"/>
      <c r="B23" s="89"/>
      <c r="C23" s="25"/>
      <c r="D23" s="25"/>
      <c r="E23" s="25"/>
      <c r="F23" s="25"/>
      <c r="G23" s="25"/>
      <c r="H23" s="25"/>
      <c r="I23" s="25"/>
      <c r="J23" s="90"/>
    </row>
    <row r="24" spans="1:10" ht="31.5" customHeight="1">
      <c r="A24" s="106" t="s">
        <v>74</v>
      </c>
      <c r="B24" s="106"/>
      <c r="C24" s="106"/>
    </row>
    <row r="25" spans="1:10">
      <c r="A25" s="105" t="s">
        <v>73</v>
      </c>
      <c r="B25" s="105"/>
      <c r="C25" s="105"/>
    </row>
    <row r="26" spans="1:10" ht="48" customHeight="1">
      <c r="A26" s="105" t="s">
        <v>79</v>
      </c>
      <c r="B26" s="105"/>
      <c r="C26" s="105"/>
    </row>
    <row r="27" spans="1:10" ht="31.5" customHeight="1">
      <c r="A27" s="105" t="s">
        <v>77</v>
      </c>
      <c r="B27" s="105"/>
      <c r="C27" s="105"/>
    </row>
    <row r="28" spans="1:10" ht="18">
      <c r="A28" s="23" t="s">
        <v>64</v>
      </c>
      <c r="B28" s="17"/>
      <c r="C28" s="17"/>
      <c r="D28" s="17"/>
      <c r="E28" s="17"/>
      <c r="F28" s="17"/>
      <c r="G28" s="17"/>
      <c r="H28" s="17"/>
      <c r="I28" s="104"/>
      <c r="J28" s="104"/>
    </row>
    <row r="29" spans="1:10" ht="18">
      <c r="A29" s="17"/>
      <c r="B29" s="17"/>
      <c r="C29" s="17"/>
      <c r="D29" s="17"/>
      <c r="E29" s="17"/>
      <c r="F29" s="17"/>
      <c r="G29" s="17"/>
      <c r="H29" s="17"/>
      <c r="I29" s="98"/>
      <c r="J29" s="98"/>
    </row>
    <row r="30" spans="1:10" ht="18">
      <c r="A30" s="17"/>
      <c r="B30" s="17"/>
      <c r="C30" s="17"/>
      <c r="D30" s="17"/>
      <c r="E30" s="17"/>
      <c r="F30" s="17"/>
      <c r="G30" s="17"/>
      <c r="H30" s="17"/>
      <c r="I30" s="98"/>
      <c r="J30" s="98"/>
    </row>
    <row r="31" spans="1:10" ht="18">
      <c r="A31" s="17"/>
      <c r="B31" s="17"/>
      <c r="C31" s="17"/>
      <c r="D31" s="17"/>
      <c r="E31" s="17"/>
      <c r="F31" s="17"/>
      <c r="G31" s="17"/>
      <c r="H31" s="17"/>
      <c r="I31" s="60"/>
      <c r="J31" s="60"/>
    </row>
    <row r="32" spans="1:10" ht="18">
      <c r="A32" s="17"/>
      <c r="B32" s="17"/>
      <c r="C32" s="17"/>
      <c r="D32" s="17"/>
      <c r="E32" s="17"/>
      <c r="F32" s="17"/>
      <c r="G32" s="17"/>
      <c r="H32" s="17"/>
      <c r="I32" s="98"/>
      <c r="J32" s="98"/>
    </row>
  </sheetData>
  <mergeCells count="13">
    <mergeCell ref="I29:J29"/>
    <mergeCell ref="I30:J30"/>
    <mergeCell ref="I32:J32"/>
    <mergeCell ref="I1:J1"/>
    <mergeCell ref="H2:J2"/>
    <mergeCell ref="I3:J3"/>
    <mergeCell ref="A6:J6"/>
    <mergeCell ref="A10:J10"/>
    <mergeCell ref="I28:J28"/>
    <mergeCell ref="A27:C27"/>
    <mergeCell ref="A26:C26"/>
    <mergeCell ref="A25:C25"/>
    <mergeCell ref="A24:C24"/>
  </mergeCells>
  <pageMargins left="0.74803149606299213" right="0.74803149606299213" top="0.98425196850393704" bottom="0.98425196850393704" header="0.51181102362204722" footer="0.51181102362204722"/>
  <pageSetup paperSize="9" scale="5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</sheetPr>
  <dimension ref="A1:L18"/>
  <sheetViews>
    <sheetView view="pageBreakPreview" zoomScaleNormal="100" zoomScaleSheetLayoutView="100" workbookViewId="0">
      <selection activeCell="D10" sqref="D10"/>
    </sheetView>
  </sheetViews>
  <sheetFormatPr defaultColWidth="9.08984375" defaultRowHeight="15.5"/>
  <cols>
    <col min="1" max="1" width="4.08984375" style="1" customWidth="1"/>
    <col min="2" max="2" width="59" style="1" customWidth="1"/>
    <col min="3" max="3" width="5.54296875" style="1" customWidth="1"/>
    <col min="4" max="4" width="10.90625" style="1" customWidth="1"/>
    <col min="5" max="5" width="12.90625" style="1" customWidth="1"/>
    <col min="6" max="6" width="11.54296875" style="1" customWidth="1"/>
    <col min="7" max="8" width="13.453125" style="1" customWidth="1"/>
    <col min="9" max="9" width="12.6328125" style="1" bestFit="1" customWidth="1"/>
    <col min="10" max="10" width="12.6328125" style="1" customWidth="1"/>
    <col min="11" max="11" width="16.90625" style="1" customWidth="1"/>
    <col min="12" max="12" width="15.6328125" style="1" customWidth="1"/>
    <col min="13" max="13" width="10.6328125" style="1" customWidth="1"/>
    <col min="14" max="16384" width="9.08984375" style="1"/>
  </cols>
  <sheetData>
    <row r="1" spans="1:12" ht="16.5">
      <c r="K1" s="115" t="s">
        <v>85</v>
      </c>
      <c r="L1" s="115"/>
    </row>
    <row r="2" spans="1:12">
      <c r="I2" s="99"/>
      <c r="J2" s="99"/>
      <c r="K2" s="99"/>
      <c r="L2" s="99"/>
    </row>
    <row r="3" spans="1:12">
      <c r="J3" s="99"/>
      <c r="K3" s="99"/>
      <c r="L3" s="99"/>
    </row>
    <row r="5" spans="1:12" ht="17.5">
      <c r="A5" s="107" t="s">
        <v>43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6" spans="1:12">
      <c r="A6" s="108"/>
      <c r="B6" s="108"/>
      <c r="C6" s="108"/>
      <c r="D6" s="108"/>
      <c r="E6" s="108"/>
      <c r="F6" s="108"/>
      <c r="G6" s="108"/>
      <c r="H6" s="108"/>
      <c r="I6" s="108"/>
      <c r="J6" s="108"/>
      <c r="K6" s="108"/>
    </row>
    <row r="7" spans="1:12" ht="46.5">
      <c r="A7" s="109" t="s">
        <v>8</v>
      </c>
      <c r="B7" s="109" t="s">
        <v>18</v>
      </c>
      <c r="C7" s="109" t="s">
        <v>19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28</v>
      </c>
      <c r="J7" s="2" t="s">
        <v>28</v>
      </c>
      <c r="K7" s="2" t="s">
        <v>29</v>
      </c>
      <c r="L7" s="2" t="s">
        <v>30</v>
      </c>
    </row>
    <row r="8" spans="1:12">
      <c r="A8" s="110"/>
      <c r="B8" s="110"/>
      <c r="C8" s="110"/>
      <c r="D8" s="3" t="s">
        <v>31</v>
      </c>
      <c r="E8" s="3" t="s">
        <v>32</v>
      </c>
      <c r="F8" s="3" t="s">
        <v>33</v>
      </c>
      <c r="G8" s="3" t="s">
        <v>32</v>
      </c>
      <c r="H8" s="3" t="s">
        <v>34</v>
      </c>
      <c r="I8" s="3" t="s">
        <v>31</v>
      </c>
      <c r="J8" s="3" t="s">
        <v>32</v>
      </c>
      <c r="K8" s="3" t="s">
        <v>20</v>
      </c>
      <c r="L8" s="3" t="s">
        <v>20</v>
      </c>
    </row>
    <row r="9" spans="1:12">
      <c r="A9" s="3">
        <v>1</v>
      </c>
      <c r="B9" s="4" t="s">
        <v>78</v>
      </c>
      <c r="C9" s="3">
        <v>1</v>
      </c>
      <c r="D9" s="11" t="s">
        <v>42</v>
      </c>
      <c r="E9" s="3">
        <v>100</v>
      </c>
      <c r="F9" s="3">
        <v>365</v>
      </c>
      <c r="G9" s="5">
        <f>E9*F9</f>
        <v>36500</v>
      </c>
      <c r="H9" s="12">
        <f>22*F9</f>
        <v>8030</v>
      </c>
      <c r="I9" s="64"/>
      <c r="J9" s="6"/>
      <c r="K9" s="7">
        <f>H9*I9+G9*J9</f>
        <v>0</v>
      </c>
      <c r="L9" s="7">
        <f>K9/12</f>
        <v>0</v>
      </c>
    </row>
    <row r="10" spans="1:12">
      <c r="A10" s="3">
        <v>2</v>
      </c>
      <c r="B10" s="4" t="s">
        <v>78</v>
      </c>
      <c r="C10" s="3">
        <v>1</v>
      </c>
      <c r="D10" s="3" t="s">
        <v>41</v>
      </c>
      <c r="E10" s="3">
        <v>60</v>
      </c>
      <c r="F10" s="3">
        <v>365</v>
      </c>
      <c r="G10" s="5">
        <f>E10*F10</f>
        <v>21900</v>
      </c>
      <c r="H10" s="12">
        <f>11*F10</f>
        <v>4015</v>
      </c>
      <c r="I10" s="64"/>
      <c r="J10" s="6"/>
      <c r="K10" s="7">
        <f>H10*I10+G10*J10</f>
        <v>0</v>
      </c>
      <c r="L10" s="7">
        <f>K10/12</f>
        <v>0</v>
      </c>
    </row>
    <row r="11" spans="1:12">
      <c r="A11" s="8"/>
      <c r="B11" s="9" t="s">
        <v>63</v>
      </c>
      <c r="C11" s="3">
        <f>SUM(C9:C10)</f>
        <v>2</v>
      </c>
      <c r="D11" s="8"/>
      <c r="E11" s="8"/>
      <c r="F11" s="3"/>
      <c r="G11" s="5">
        <f>SUM(G9:G10)</f>
        <v>58400</v>
      </c>
      <c r="H11" s="5">
        <f>SUM(H9:H10)</f>
        <v>12045</v>
      </c>
      <c r="I11" s="8"/>
      <c r="J11" s="8"/>
      <c r="K11" s="10">
        <f>SUM(K9:K10)</f>
        <v>0</v>
      </c>
      <c r="L11" s="10">
        <f>SUM(L9:L10)</f>
        <v>0</v>
      </c>
    </row>
    <row r="12" spans="1:12">
      <c r="I12" s="54"/>
    </row>
    <row r="14" spans="1:12" ht="17.5">
      <c r="A14" s="23" t="s">
        <v>64</v>
      </c>
      <c r="J14" s="104"/>
      <c r="K14" s="104"/>
      <c r="L14" s="104"/>
    </row>
    <row r="15" spans="1:12" ht="18">
      <c r="A15" s="17"/>
      <c r="J15" s="98"/>
      <c r="K15" s="98"/>
      <c r="L15" s="98"/>
    </row>
    <row r="16" spans="1:12" ht="18">
      <c r="A16" s="17"/>
      <c r="J16" s="98"/>
      <c r="K16" s="98"/>
      <c r="L16" s="98"/>
    </row>
    <row r="17" spans="1:12" ht="18">
      <c r="A17" s="17"/>
      <c r="K17" s="17"/>
      <c r="L17" s="17"/>
    </row>
    <row r="18" spans="1:12" ht="18">
      <c r="A18" s="17"/>
      <c r="J18" s="98"/>
      <c r="K18" s="98"/>
      <c r="L18" s="98"/>
    </row>
  </sheetData>
  <mergeCells count="12">
    <mergeCell ref="J14:L14"/>
    <mergeCell ref="J15:L15"/>
    <mergeCell ref="J16:L16"/>
    <mergeCell ref="J18:L18"/>
    <mergeCell ref="K1:L1"/>
    <mergeCell ref="I2:L2"/>
    <mergeCell ref="J3:L3"/>
    <mergeCell ref="A5:K5"/>
    <mergeCell ref="A6:K6"/>
    <mergeCell ref="A7:A8"/>
    <mergeCell ref="B7:B8"/>
    <mergeCell ref="C7:C8"/>
  </mergeCells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  <pageSetUpPr fitToPage="1"/>
  </sheetPr>
  <dimension ref="A1:G37"/>
  <sheetViews>
    <sheetView view="pageBreakPreview" zoomScaleNormal="100" zoomScaleSheetLayoutView="100" workbookViewId="0">
      <selection activeCell="A5" sqref="A5:D5"/>
    </sheetView>
  </sheetViews>
  <sheetFormatPr defaultColWidth="9.08984375" defaultRowHeight="15.5"/>
  <cols>
    <col min="1" max="1" width="7.08984375" style="1" customWidth="1"/>
    <col min="2" max="2" width="100.453125" style="1" customWidth="1"/>
    <col min="3" max="3" width="23.54296875" style="1" customWidth="1"/>
    <col min="4" max="4" width="22.6328125" style="1" customWidth="1"/>
    <col min="5" max="5" width="9.08984375" style="1"/>
    <col min="6" max="6" width="9.90625" style="1" bestFit="1" customWidth="1"/>
    <col min="7" max="16384" width="9.08984375" style="1"/>
  </cols>
  <sheetData>
    <row r="1" spans="1:5" ht="16.5">
      <c r="C1" s="115" t="s">
        <v>84</v>
      </c>
      <c r="D1" s="115"/>
    </row>
    <row r="2" spans="1:5">
      <c r="C2" s="99"/>
      <c r="D2" s="99"/>
    </row>
    <row r="3" spans="1:5">
      <c r="C3" s="99"/>
      <c r="D3" s="99"/>
    </row>
    <row r="4" spans="1:5" ht="16" thickBot="1"/>
    <row r="5" spans="1:5" ht="22.25" customHeight="1" thickBot="1">
      <c r="A5" s="111" t="s">
        <v>67</v>
      </c>
      <c r="B5" s="112"/>
      <c r="C5" s="112"/>
      <c r="D5" s="113"/>
    </row>
    <row r="6" spans="1:5" ht="16" thickBot="1">
      <c r="A6" s="71"/>
      <c r="B6" s="51"/>
      <c r="C6" s="51"/>
      <c r="D6" s="70"/>
    </row>
    <row r="7" spans="1:5" ht="16" thickBot="1">
      <c r="A7" s="18" t="s">
        <v>8</v>
      </c>
      <c r="B7" s="31" t="s">
        <v>9</v>
      </c>
      <c r="C7" s="32" t="s">
        <v>11</v>
      </c>
      <c r="D7" s="32" t="s">
        <v>10</v>
      </c>
    </row>
    <row r="8" spans="1:5">
      <c r="A8" s="33">
        <v>1</v>
      </c>
      <c r="B8" s="34" t="s">
        <v>48</v>
      </c>
      <c r="C8" s="65"/>
      <c r="D8" s="72">
        <f>C8*12</f>
        <v>0</v>
      </c>
    </row>
    <row r="9" spans="1:5">
      <c r="A9" s="33">
        <v>2</v>
      </c>
      <c r="B9" s="34" t="s">
        <v>49</v>
      </c>
      <c r="C9" s="65"/>
      <c r="D9" s="72">
        <f t="shared" ref="D9:D27" si="0">C9*12</f>
        <v>0</v>
      </c>
    </row>
    <row r="10" spans="1:5">
      <c r="A10" s="33">
        <v>3</v>
      </c>
      <c r="B10" s="34" t="s">
        <v>50</v>
      </c>
      <c r="C10" s="65"/>
      <c r="D10" s="72">
        <f t="shared" si="0"/>
        <v>0</v>
      </c>
    </row>
    <row r="11" spans="1:5">
      <c r="A11" s="33">
        <v>4</v>
      </c>
      <c r="B11" s="36" t="s">
        <v>57</v>
      </c>
      <c r="C11" s="65"/>
      <c r="D11" s="72">
        <f t="shared" si="0"/>
        <v>0</v>
      </c>
    </row>
    <row r="12" spans="1:5">
      <c r="A12" s="33">
        <v>5</v>
      </c>
      <c r="B12" s="36" t="s">
        <v>51</v>
      </c>
      <c r="C12" s="65"/>
      <c r="D12" s="72">
        <f t="shared" si="0"/>
        <v>0</v>
      </c>
    </row>
    <row r="13" spans="1:5">
      <c r="A13" s="33">
        <v>6</v>
      </c>
      <c r="B13" s="36" t="s">
        <v>52</v>
      </c>
      <c r="C13" s="35"/>
      <c r="D13" s="72">
        <f t="shared" si="0"/>
        <v>0</v>
      </c>
      <c r="E13" s="37"/>
    </row>
    <row r="14" spans="1:5">
      <c r="A14" s="33">
        <v>7</v>
      </c>
      <c r="B14" s="36" t="s">
        <v>58</v>
      </c>
      <c r="C14" s="35"/>
      <c r="D14" s="72">
        <f t="shared" si="0"/>
        <v>0</v>
      </c>
    </row>
    <row r="15" spans="1:5">
      <c r="A15" s="33">
        <v>8</v>
      </c>
      <c r="B15" s="38" t="s">
        <v>53</v>
      </c>
      <c r="C15" s="35"/>
      <c r="D15" s="72">
        <f t="shared" si="0"/>
        <v>0</v>
      </c>
    </row>
    <row r="16" spans="1:5">
      <c r="A16" s="33">
        <v>9</v>
      </c>
      <c r="B16" s="39" t="s">
        <v>54</v>
      </c>
      <c r="C16" s="35"/>
      <c r="D16" s="72">
        <f t="shared" si="0"/>
        <v>0</v>
      </c>
    </row>
    <row r="17" spans="1:7">
      <c r="A17" s="33">
        <v>10</v>
      </c>
      <c r="B17" s="39" t="s">
        <v>55</v>
      </c>
      <c r="C17" s="35"/>
      <c r="D17" s="72">
        <f t="shared" si="0"/>
        <v>0</v>
      </c>
    </row>
    <row r="18" spans="1:7">
      <c r="A18" s="33">
        <v>11</v>
      </c>
      <c r="B18" s="39" t="s">
        <v>56</v>
      </c>
      <c r="C18" s="35"/>
      <c r="D18" s="72">
        <f t="shared" si="0"/>
        <v>0</v>
      </c>
    </row>
    <row r="19" spans="1:7">
      <c r="A19" s="33">
        <v>12</v>
      </c>
      <c r="B19" s="39" t="s">
        <v>81</v>
      </c>
      <c r="C19" s="35"/>
      <c r="D19" s="72">
        <f t="shared" si="0"/>
        <v>0</v>
      </c>
    </row>
    <row r="20" spans="1:7">
      <c r="A20" s="33">
        <v>13</v>
      </c>
      <c r="B20" s="39"/>
      <c r="C20" s="35"/>
      <c r="D20" s="72">
        <f t="shared" si="0"/>
        <v>0</v>
      </c>
    </row>
    <row r="21" spans="1:7">
      <c r="A21" s="33">
        <v>14</v>
      </c>
      <c r="B21" s="39"/>
      <c r="C21" s="35"/>
      <c r="D21" s="72">
        <f t="shared" si="0"/>
        <v>0</v>
      </c>
    </row>
    <row r="22" spans="1:7">
      <c r="A22" s="33">
        <v>15</v>
      </c>
      <c r="B22" s="39"/>
      <c r="C22" s="35"/>
      <c r="D22" s="72">
        <f t="shared" si="0"/>
        <v>0</v>
      </c>
    </row>
    <row r="23" spans="1:7">
      <c r="A23" s="33">
        <v>16</v>
      </c>
      <c r="B23" s="39"/>
      <c r="C23" s="35"/>
      <c r="D23" s="72">
        <f t="shared" si="0"/>
        <v>0</v>
      </c>
    </row>
    <row r="24" spans="1:7">
      <c r="A24" s="33">
        <v>17</v>
      </c>
      <c r="B24" s="39"/>
      <c r="C24" s="35"/>
      <c r="D24" s="72">
        <f t="shared" si="0"/>
        <v>0</v>
      </c>
    </row>
    <row r="25" spans="1:7">
      <c r="A25" s="33">
        <v>18</v>
      </c>
      <c r="B25" s="39"/>
      <c r="C25" s="35"/>
      <c r="D25" s="72">
        <f t="shared" si="0"/>
        <v>0</v>
      </c>
    </row>
    <row r="26" spans="1:7">
      <c r="A26" s="33">
        <v>19</v>
      </c>
      <c r="B26" s="39"/>
      <c r="C26" s="35"/>
      <c r="D26" s="72">
        <f t="shared" si="0"/>
        <v>0</v>
      </c>
    </row>
    <row r="27" spans="1:7" ht="16" thickBot="1">
      <c r="A27" s="33">
        <v>20</v>
      </c>
      <c r="B27" s="39"/>
      <c r="C27" s="35"/>
      <c r="D27" s="72">
        <f t="shared" si="0"/>
        <v>0</v>
      </c>
    </row>
    <row r="28" spans="1:7" ht="16" thickBot="1">
      <c r="A28" s="40"/>
      <c r="B28" s="41" t="s">
        <v>80</v>
      </c>
      <c r="C28" s="42">
        <f>SUM(C8:C27)</f>
        <v>0</v>
      </c>
      <c r="D28" s="48">
        <f>SUM(D8:D27)</f>
        <v>0</v>
      </c>
      <c r="F28" s="37"/>
      <c r="G28" s="37"/>
    </row>
    <row r="29" spans="1:7">
      <c r="A29" s="44"/>
      <c r="B29" s="45"/>
      <c r="C29" s="46"/>
      <c r="D29" s="47"/>
    </row>
    <row r="30" spans="1:7" ht="18">
      <c r="A30" s="23" t="s">
        <v>64</v>
      </c>
      <c r="B30" s="17"/>
      <c r="C30" s="104"/>
      <c r="D30" s="104"/>
      <c r="E30" s="37"/>
    </row>
    <row r="31" spans="1:7" ht="18">
      <c r="A31" s="17"/>
      <c r="B31" s="17"/>
      <c r="C31" s="98"/>
      <c r="D31" s="98"/>
      <c r="E31" s="37"/>
    </row>
    <row r="32" spans="1:7" ht="18">
      <c r="A32" s="17"/>
      <c r="B32" s="17"/>
      <c r="C32" s="98"/>
      <c r="D32" s="98"/>
    </row>
    <row r="33" spans="1:4" ht="18">
      <c r="A33" s="17"/>
      <c r="B33" s="17"/>
      <c r="C33" s="60"/>
      <c r="D33" s="60"/>
    </row>
    <row r="34" spans="1:4" ht="18">
      <c r="A34" s="17"/>
      <c r="B34" s="17"/>
      <c r="C34" s="98"/>
      <c r="D34" s="98"/>
    </row>
    <row r="35" spans="1:4" ht="18">
      <c r="C35" s="17"/>
      <c r="D35" s="17"/>
    </row>
    <row r="37" spans="1:4">
      <c r="B37" s="1" t="s">
        <v>1</v>
      </c>
    </row>
  </sheetData>
  <mergeCells count="8">
    <mergeCell ref="C32:D32"/>
    <mergeCell ref="C34:D34"/>
    <mergeCell ref="C1:D1"/>
    <mergeCell ref="C2:D2"/>
    <mergeCell ref="C3:D3"/>
    <mergeCell ref="A5:D5"/>
    <mergeCell ref="C30:D30"/>
    <mergeCell ref="C31:D31"/>
  </mergeCells>
  <pageMargins left="0.74803149606299213" right="0.74803149606299213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Свод к договору</vt:lpstr>
      <vt:lpstr>ФОТ</vt:lpstr>
      <vt:lpstr>Транспорт</vt:lpstr>
      <vt:lpstr>Накладные</vt:lpstr>
      <vt:lpstr>Накладные!Область_печати</vt:lpstr>
      <vt:lpstr>'Свод к договору'!Область_печати</vt:lpstr>
      <vt:lpstr>Транспорт!Область_печати</vt:lpstr>
      <vt:lpstr>ФОТ!Область_печати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Хамидулин Саяр Гаярович</cp:lastModifiedBy>
  <cp:lastPrinted>2024-07-09T10:47:40Z</cp:lastPrinted>
  <dcterms:created xsi:type="dcterms:W3CDTF">2016-01-14T10:42:58Z</dcterms:created>
  <dcterms:modified xsi:type="dcterms:W3CDTF">2026-09-30T11:14:24Z</dcterms:modified>
</cp:coreProperties>
</file>